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2"/>
  </bookViews>
  <sheets>
    <sheet name="ПР1" sheetId="1" r:id="rId1"/>
    <sheet name="ПР2" sheetId="2" r:id="rId2"/>
    <sheet name="ПР3" sheetId="3" r:id="rId3"/>
  </sheets>
  <definedNames>
    <definedName name="_xlnm.Print_Area" localSheetId="0">'ПР1'!$A$1:$F$54</definedName>
    <definedName name="_xlnm.Print_Area" localSheetId="1">'ПР2'!$A$1:$F$83</definedName>
    <definedName name="_xlnm.Print_Area" localSheetId="2">'ПР3'!$A$1:$E$55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B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Данные Корзоватых по максимальному количеству коек. За минусом гостинницы и…
</t>
        </r>
      </text>
    </comment>
    <comment ref="B12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Сумма фактических Гкал за предыдущий год поделенная 12месяцев и на общую площадь общежития и умножено на 6 кв.м. норма на 1 человека</t>
        </r>
      </text>
    </comment>
    <comment ref="C13" authorId="0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бойлерная 
Распоряжение Министерства строительства и ЖКХ Кир.обл. 105-р от 17.06.2016
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2"/>
            <rFont val="Tahoma"/>
            <family val="2"/>
          </rPr>
          <t>Автор:</t>
        </r>
        <r>
          <rPr>
            <sz val="12"/>
            <rFont val="Tahoma"/>
            <family val="2"/>
          </rPr>
          <t xml:space="preserve">
12 мес., 6 кв.м.
рапоряж. №28 от 10.12.20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Постановление правит кир.обл. от 30.05.17 №285-п (4 и более человек в комнате)
</t>
        </r>
      </text>
    </comment>
    <comment ref="C6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централизованное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общий прибор учета на все общежитие (как бы квартиру), комнаты в общежитии это как более 4 комнат в квартире и проживает в этих комнатах более 5 человек.     
78 квт.ч</t>
        </r>
      </text>
    </comment>
  </commentList>
</comments>
</file>

<file path=xl/sharedStrings.xml><?xml version="1.0" encoding="utf-8"?>
<sst xmlns="http://schemas.openxmlformats.org/spreadsheetml/2006/main" count="159" uniqueCount="73">
  <si>
    <t>к порядку расчета платы за пользование жилым</t>
  </si>
  <si>
    <t xml:space="preserve">помещением и коммунальные услуги в студенческих </t>
  </si>
  <si>
    <t>общежитиях ВятГУ</t>
  </si>
  <si>
    <t>РАСЧЕТ ЕЖЕМЕСЯЧНОЙ ПЛАТЫ ЗА НАЕМ ЖИЛЬЯ В ОБЩЕЖИТИЯХ ФГБОУ ВО ВЯТГУ *</t>
  </si>
  <si>
    <t>Норма натур.выр.**</t>
  </si>
  <si>
    <t>Цена тарифа</t>
  </si>
  <si>
    <t>Сумма на 1 человека в мес.</t>
  </si>
  <si>
    <t>Корректирующий коэффициент ***</t>
  </si>
  <si>
    <t>Итого на 1 чел. с учетом коэффициента, руб.</t>
  </si>
  <si>
    <t>Кол-во чел.</t>
  </si>
  <si>
    <r>
      <t>Наем жилого  помещения, м</t>
    </r>
    <r>
      <rPr>
        <vertAlign val="superscript"/>
        <sz val="14"/>
        <rFont val="Arial Cyr"/>
        <family val="0"/>
      </rPr>
      <t>2</t>
    </r>
  </si>
  <si>
    <t>Итого</t>
  </si>
  <si>
    <t>,</t>
  </si>
  <si>
    <t>Общежитие № 7 секционного типа</t>
  </si>
  <si>
    <t>Общежитие № 8 секционного типа</t>
  </si>
  <si>
    <t>* В случае временного отсутствия обучающегося, в том числе в период каникулярного времени, плата за наем жилья не взымается</t>
  </si>
  <si>
    <t>** "Жилищный кодекс Российской Федерации" ст.105</t>
  </si>
  <si>
    <t>*** Приказ Министерства образования и науки РФ от 15.08.2014 №1010 "О максимальном размере платы за пользование жилым помещением (платы за наем) в общежитии для обучающихся по основным образовательным программам среднего профессионального и высшего образования по очной форме обучения и на период прохождения промежуточной и итоговой аттестации обучающимися по данным образовательным программам по заочной форме обучения в организациях, осуществляющих образовательную деятельность, функции и полномочия учредителя которых осуществляет министерство образования и науки РФ"</t>
  </si>
  <si>
    <t>Главный бухгалтер - руководитель департамента</t>
  </si>
  <si>
    <t>экономики и финансов</t>
  </si>
  <si>
    <t>С.А.Пересторонин</t>
  </si>
  <si>
    <t>РАСЧЕТ ЕЖЕМЕСЯЧНОЙ ПЛАТЫ ЗА КОММУНАЛЬНЫЕ УСЛУГИ В ОБЩЕЖИТИЯХ ФГБОУ ВО ВЯТГУ *</t>
  </si>
  <si>
    <t>Норма натур.выр.</t>
  </si>
  <si>
    <t>Корректирующий коэффициент **</t>
  </si>
  <si>
    <t>Тепло, гКал</t>
  </si>
  <si>
    <t>Горячая вода, куб.м</t>
  </si>
  <si>
    <t>Холодная вода, куб.м</t>
  </si>
  <si>
    <t>Водоотведение, куб.м</t>
  </si>
  <si>
    <t>Обращение с ТКО</t>
  </si>
  <si>
    <t>Электоэнергия, Квт.ч</t>
  </si>
  <si>
    <t>Общежитие № 4,5 блочного типа</t>
  </si>
  <si>
    <t>* В случае временного отсутствия обучающегося, в том числе в период каникулярного времени, плата за коммунальные услуги не взымается</t>
  </si>
  <si>
    <t xml:space="preserve"> (ст.154,156,157)</t>
  </si>
  <si>
    <t>Распоряжение Министерства строительства и жилищно-коммунального хозяйства Кировской области от 17.06.2016 № 105-р "Об утверждении нормативов расхода тепловой энергии, используемой на подогрев холодной воды для предоставления коммунальной услуги по горячему водоснабжению"</t>
  </si>
  <si>
    <t>Распоряжение Министерства охраны окружающей среды Кировской области от 10.12.2020 № 28 "О нормативах накопления твердых коммунальных отходов на территории Кировской области"</t>
  </si>
  <si>
    <t>август</t>
  </si>
  <si>
    <t>Федеральный закон от 29.12.12 № 273 -ФЗ "Об образовании в Российской Федерации" (ред. от 14.07.2022)</t>
  </si>
  <si>
    <t xml:space="preserve">Решение правления РСТ Кировской области от 20.12.2021 №45/10-тэ-2022 " О тарифах на тепловую энергию и услуги по ее передаче для АО "КТК"" </t>
  </si>
  <si>
    <t>Жилищный кодекс Российской Федерации от 29.12.04 № 188 -ФЗ (ред. от 21.11.2022)</t>
  </si>
  <si>
    <t>Постановление Правительства Российской Федерации от 06.05.2011 № 354 "О предоставлении коммунальных услуг собственникам и  пользователям помещений в многоквартирных домах и жилых домов" (ред. от 23.09.2022)</t>
  </si>
  <si>
    <t>Указ Губернатора Кировской области от 05.12.2018 №156 "Об утверждении предельных (максимальных) индексов изменения размера вносимой гражданами платы за коммунальные услуги в муниципальных образованиях Кировской области на период с 1 января 2019 года по 31 декабря 2023 года " (ред. от 25.11.2022)</t>
  </si>
  <si>
    <t>Решение правления РСТ Кировской области от 23.11.2022 г. n 44/70-тэ-2022 "О внесении изменений в решение правления региональной службы по тарифам кировской области от 20.12.2021 n 45/10-тэ-2022"</t>
  </si>
  <si>
    <t>Решение правления РСТ Кировской области от 20.12.21 №45/106-кс-2022 "О тарифах на горячую воду (горячее водоснабжение) для ПАО "Т-плюс" (ред.от 28.11.2022)</t>
  </si>
  <si>
    <t>Решение правления РСТ Кировской области от 18.12.2020 № 41/12-кс-2021 "О тарифах на питьевую воду (питьевое водоснабжение)и водоотведение  - для муниципального унитарного предприятия "Водоканал" (ред.от 28.12.2022)</t>
  </si>
  <si>
    <t>Решение правления РСТ Кировской области от 28.11.22 № 46/45-ээ-2022 "О тарифах на электрическую энергию для населения и приравненных к нему категорий потребителей по Кировской области на 2023 год, о признании утратившим силу решения правления региональной службы по тарифам Кировской области от 28.12.2021 N 46/14-ээ-2022 (вместе с "Ценами (тарифами) на электрическую энергию для населения и приравненных к нему категорий потребителей по субъекту Российской Федерации) "</t>
  </si>
  <si>
    <t>2023-2024г.г.</t>
  </si>
  <si>
    <t>2023-2024 г.г.</t>
  </si>
  <si>
    <t>Общежитие № 1 коридорного типа</t>
  </si>
  <si>
    <t>Общежитие № 2 коридорного типа</t>
  </si>
  <si>
    <t>Общежитие № 3 коридорного типа</t>
  </si>
  <si>
    <t>Общежитие №  4,5 секционного типа</t>
  </si>
  <si>
    <t>Общежитие № 6 коридорного типа</t>
  </si>
  <si>
    <t>Приложение № 1</t>
  </si>
  <si>
    <t>Приложение № 2</t>
  </si>
  <si>
    <t>Общежитие № 7 блочого типа</t>
  </si>
  <si>
    <t>Общежитие № 8 блочого типа</t>
  </si>
  <si>
    <t>** Постановление Правительства Российской Федерации от 14.11.2014 № 1190  "О правилах определения размера платы за коммунальные услуги, вносимой нанимателями жилых помещений в общежитиях, входящих в жилищный фонд организаций, осуществляющих образовательную деятельность, по догорам найма жилого помещения в общежитии"</t>
  </si>
  <si>
    <t>Приложение № 3</t>
  </si>
  <si>
    <t>СПИСОК НОРМАТИВНЫХ ПРАВОВЫХ АКТОВ</t>
  </si>
  <si>
    <t>Постановление Правительства Российской Федерации от 23.05.2006 № 306 "Об утверждении правил установления и определения нормативов потребления коммунальных услуг и нормативов потребления коммунальных ресурсов в целях содержания общего имущества в многоквартирном доме" (ред. от 29.09.2017)</t>
  </si>
  <si>
    <t>Постановление Правительства Российской Федерации  от 30.04.2014 № 400 "О формировании индексов изменения размера платы граждан за коммунальные услуги в Российской Федерации" (ред. от 14.11.2022)</t>
  </si>
  <si>
    <t>Постановление Правительства Российской Федерации от 14.11.2014 № 1190 " О правилах определения размера платы за коммунальные услуги, вносимой нанимателями жилых помещений в общежитиях, входящих в жилищный фонд организаций, осуществляющих образовательную деятельность, по договорам найма жилого помещения в общежитии" (ред. от 27.02.2017)</t>
  </si>
  <si>
    <t xml:space="preserve">Постановление Правительства Кировской области от 30.05.2017 № 285-П "Об утверждении нормативов потребления коммунальных услуг по электроснабжению для населения Кировской области при отсутствии приборов учета" </t>
  </si>
  <si>
    <t>Постановление Правительства Российской Федерации от 14.11.2022 № 2053 "Об особенностях индексации регулируемых цен (тарифов) с 1 декабря 2022 г. по 31 декабря 2023 г. и о внесении изменений в некоторые акты Правительства Российской Федерации"</t>
  </si>
  <si>
    <t>Постановление администрации г.Кирова от 16.12.2022 № 3677-п "Об утверждении стандарта уровня платежей за коммунальные услуги"</t>
  </si>
  <si>
    <t>Распоряжение Министерства строительства и жилищно-коммунального хозяйства Кировской области от 21.12.2015 № 102-р "Об утверждении нормативов потребления коммунальных услуг по холодному и горячему водоснабжению, водоотведению в жилых помещениях в муниципальных образованиях Кировской области" (с изменениями и дополнениями) (ред. от 29.12.2022)</t>
  </si>
  <si>
    <t>Письмо Министерства образования и науки Российской Федерации от 02.10.2013 № ВК-573/09 "О порядке оплаты за проживание в студенческом общежитии"</t>
  </si>
  <si>
    <t>Методические рекомендации по расчету размера платы за проживание в общежитиях, утвержденные первым заместителем Министра образования и науки Российской Федерации  20.03.2014 № НТ-362/09 (письмо МОН РФ от 26.03.2014 № 09-567)</t>
  </si>
  <si>
    <t>Письмо Министерства образования и науки Российской Федерацииот 15.07.2014 № ДЛ-208/09 "О выселении из студенческих общежитий в летний период"</t>
  </si>
  <si>
    <t>Приказ Министерства образования и науки Российской Федерации от 15.08.2014 № 1010 " О максимальном размере платы за пользование жилым помещением (платы за наем) в общежитии для обучающихся по основным образовательным программам среднего профессионального и высшего образования по очной форме обучения и на период прохождения промежуточной и итоговой аттестации обучающимися по данным образовательным программам по заочной форме обучения в организациях, осуществляющих образовательную деятельность, функции и полномочия учредителя которых осуществляет министерство образования и науки Российской Федерации"</t>
  </si>
  <si>
    <t>Письмо Министерства образования и науки Российской Федерации от 22.11.2014 № НТ-1069/18 "О порядке оплаты за коммунальные услуги в студенческом общежитии"</t>
  </si>
  <si>
    <t>Постановление администрации города Кирова от 22.07.2020 № 1600-п "Об установлении размера платы за пользование жилым помещением (платы за наем)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в муниципальном образовании "Город Киров" (с изменениями и дополнениями), (ред. от 18.05.2021)</t>
  </si>
  <si>
    <t>Решение правления РСТ Кировской области от 18.12.2020 № 41/1-тко-2021 "О единых тарифах на услугу регионального оператора по обращению с твердыми коммунальными отходами для акционерного общества "Куприт"" (ред. от 25.11.2022)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</si>
</sst>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4"/>
      <color indexed="1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2"/>
      <color indexed="18"/>
      <name val="Arial Cyr"/>
      <family val="0"/>
    </font>
    <font>
      <b/>
      <sz val="14"/>
      <color indexed="10"/>
      <name val="Arial Cyr"/>
      <family val="0"/>
    </font>
    <font>
      <vertAlign val="superscript"/>
      <sz val="14"/>
      <name val="Arial Cyr"/>
      <family val="0"/>
    </font>
    <font>
      <b/>
      <sz val="14"/>
      <color indexed="18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Calibri"/>
      <family val="2"/>
    </font>
    <font>
      <sz val="14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sz val="13"/>
      <color indexed="12"/>
      <name val="Times New Roman"/>
      <family val="1"/>
    </font>
    <font>
      <sz val="2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99"/>
      <name val="Arial Cyr"/>
      <family val="0"/>
    </font>
    <font>
      <sz val="12"/>
      <color rgb="FF000099"/>
      <name val="Arial Cyr"/>
      <family val="0"/>
    </font>
    <font>
      <b/>
      <sz val="14"/>
      <color rgb="FF000099"/>
      <name val="Arial Cyr"/>
      <family val="0"/>
    </font>
    <font>
      <b/>
      <sz val="14"/>
      <color rgb="FFFF0000"/>
      <name val="Arial Cyr"/>
      <family val="0"/>
    </font>
    <font>
      <sz val="13"/>
      <color rgb="FF0000CC"/>
      <name val="Times New Roman"/>
      <family val="1"/>
    </font>
    <font>
      <sz val="2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1" fontId="2" fillId="0" borderId="0" xfId="0" applyNumberFormat="1" applyFont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2" fontId="56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8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56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165" fontId="2" fillId="0" borderId="10" xfId="0" applyNumberFormat="1" applyFont="1" applyBorder="1" applyAlignment="1">
      <alignment horizontal="right" vertical="center" wrapText="1"/>
    </xf>
    <xf numFmtId="2" fontId="56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right" vertical="center" wrapText="1"/>
    </xf>
    <xf numFmtId="2" fontId="56" fillId="34" borderId="1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7" fillId="0" borderId="1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15"/>
    </xf>
    <xf numFmtId="0" fontId="16" fillId="0" borderId="0" xfId="0" applyFont="1" applyFill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horizontal="justify" vertical="top"/>
    </xf>
    <xf numFmtId="0" fontId="16" fillId="0" borderId="0" xfId="0" applyFont="1" applyFill="1" applyAlignment="1">
      <alignment horizontal="justify" vertical="top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top"/>
    </xf>
    <xf numFmtId="0" fontId="61" fillId="0" borderId="0" xfId="0" applyFont="1" applyAlignment="1">
      <alignment/>
    </xf>
    <xf numFmtId="0" fontId="60" fillId="0" borderId="0" xfId="0" applyFont="1" applyAlignment="1">
      <alignment vertical="top"/>
    </xf>
    <xf numFmtId="0" fontId="60" fillId="0" borderId="0" xfId="0" applyFont="1" applyFill="1" applyAlignment="1">
      <alignment vertical="top"/>
    </xf>
    <xf numFmtId="0" fontId="19" fillId="0" borderId="0" xfId="0" applyFont="1" applyAlignment="1">
      <alignment/>
    </xf>
    <xf numFmtId="0" fontId="59" fillId="0" borderId="11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59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justify" vertical="top" wrapText="1"/>
    </xf>
    <xf numFmtId="0" fontId="17" fillId="0" borderId="0" xfId="0" applyFont="1" applyAlignment="1">
      <alignment horizontal="left"/>
    </xf>
    <xf numFmtId="0" fontId="60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60" fillId="0" borderId="0" xfId="0" applyFont="1" applyFill="1" applyAlignment="1">
      <alignment horizontal="justify" vertical="top" wrapText="1"/>
    </xf>
    <xf numFmtId="0" fontId="60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80" zoomScaleSheetLayoutView="80" zoomScalePageLayoutView="0" workbookViewId="0" topLeftCell="A1">
      <selection activeCell="D1" sqref="D1"/>
    </sheetView>
  </sheetViews>
  <sheetFormatPr defaultColWidth="17.421875" defaultRowHeight="15" outlineLevelRow="1"/>
  <cols>
    <col min="1" max="1" width="41.00390625" style="1" customWidth="1"/>
    <col min="2" max="2" width="17.421875" style="1" customWidth="1"/>
    <col min="3" max="3" width="17.421875" style="2" customWidth="1"/>
    <col min="4" max="4" width="17.421875" style="1" customWidth="1"/>
    <col min="5" max="5" width="22.57421875" style="1" customWidth="1"/>
    <col min="6" max="6" width="28.57421875" style="1" customWidth="1"/>
    <col min="7" max="16384" width="17.421875" style="1" customWidth="1"/>
  </cols>
  <sheetData>
    <row r="1" spans="4:5" ht="18.75" outlineLevel="1">
      <c r="D1" s="103" t="s">
        <v>52</v>
      </c>
      <c r="E1" s="103"/>
    </row>
    <row r="2" spans="4:5" ht="18.75" outlineLevel="1">
      <c r="D2" s="103" t="s">
        <v>0</v>
      </c>
      <c r="E2" s="103"/>
    </row>
    <row r="3" spans="4:5" ht="18.75" outlineLevel="1">
      <c r="D3" s="103" t="s">
        <v>1</v>
      </c>
      <c r="E3" s="103"/>
    </row>
    <row r="4" spans="4:5" ht="18.75" outlineLevel="1">
      <c r="D4" s="103" t="s">
        <v>2</v>
      </c>
      <c r="E4" s="103"/>
    </row>
    <row r="6" ht="18">
      <c r="D6" s="3"/>
    </row>
    <row r="7" spans="1:8" ht="18">
      <c r="A7" s="107" t="s">
        <v>3</v>
      </c>
      <c r="B7" s="107"/>
      <c r="C7" s="107"/>
      <c r="D7" s="107"/>
      <c r="E7" s="107"/>
      <c r="F7" s="107"/>
      <c r="H7" s="1" t="s">
        <v>35</v>
      </c>
    </row>
    <row r="8" spans="1:6" ht="18">
      <c r="A8" s="107" t="s">
        <v>45</v>
      </c>
      <c r="B8" s="107"/>
      <c r="C8" s="107"/>
      <c r="D8" s="107"/>
      <c r="E8" s="107"/>
      <c r="F8" s="107"/>
    </row>
    <row r="10" spans="1:6" s="6" customFormat="1" ht="122.25" customHeight="1">
      <c r="A10" s="4"/>
      <c r="B10" s="4" t="s">
        <v>4</v>
      </c>
      <c r="C10" s="5" t="s">
        <v>5</v>
      </c>
      <c r="D10" s="4" t="s">
        <v>6</v>
      </c>
      <c r="E10" s="4" t="s">
        <v>7</v>
      </c>
      <c r="F10" s="4" t="s">
        <v>8</v>
      </c>
    </row>
    <row r="11" spans="1:6" s="7" customFormat="1" ht="18">
      <c r="A11" s="104" t="s">
        <v>47</v>
      </c>
      <c r="B11" s="105"/>
      <c r="C11" s="105"/>
      <c r="D11" s="105"/>
      <c r="E11" s="105"/>
      <c r="F11" s="106"/>
    </row>
    <row r="12" spans="1:7" s="7" customFormat="1" ht="18">
      <c r="A12" s="8" t="s">
        <v>9</v>
      </c>
      <c r="B12" s="108">
        <v>304</v>
      </c>
      <c r="C12" s="109"/>
      <c r="D12" s="109"/>
      <c r="E12" s="109"/>
      <c r="F12" s="110"/>
      <c r="G12" s="9"/>
    </row>
    <row r="13" spans="1:7" s="7" customFormat="1" ht="21">
      <c r="A13" s="8" t="s">
        <v>10</v>
      </c>
      <c r="B13" s="10">
        <v>6</v>
      </c>
      <c r="C13" s="11">
        <v>12.14</v>
      </c>
      <c r="D13" s="12">
        <f>B13*C13</f>
        <v>72.84</v>
      </c>
      <c r="E13" s="13">
        <v>0.5</v>
      </c>
      <c r="F13" s="14">
        <f>B13*C13*E13</f>
        <v>36.42</v>
      </c>
      <c r="G13" s="9"/>
    </row>
    <row r="14" spans="1:7" s="22" customFormat="1" ht="18">
      <c r="A14" s="15" t="s">
        <v>11</v>
      </c>
      <c r="B14" s="16"/>
      <c r="C14" s="17"/>
      <c r="D14" s="18">
        <f>D13</f>
        <v>72.84</v>
      </c>
      <c r="E14" s="19"/>
      <c r="F14" s="20">
        <f>F13</f>
        <v>36.42</v>
      </c>
      <c r="G14" s="21"/>
    </row>
    <row r="15" spans="1:7" s="22" customFormat="1" ht="18">
      <c r="A15" s="23"/>
      <c r="B15" s="24"/>
      <c r="C15" s="25"/>
      <c r="D15" s="26"/>
      <c r="E15" s="16"/>
      <c r="F15" s="16"/>
      <c r="G15" s="21"/>
    </row>
    <row r="16" spans="1:6" s="7" customFormat="1" ht="18">
      <c r="A16" s="104" t="s">
        <v>48</v>
      </c>
      <c r="B16" s="105"/>
      <c r="C16" s="105"/>
      <c r="D16" s="105"/>
      <c r="E16" s="105"/>
      <c r="F16" s="106"/>
    </row>
    <row r="17" spans="1:7" s="7" customFormat="1" ht="18">
      <c r="A17" s="8" t="s">
        <v>9</v>
      </c>
      <c r="B17" s="108">
        <v>372</v>
      </c>
      <c r="C17" s="109"/>
      <c r="D17" s="109"/>
      <c r="E17" s="109"/>
      <c r="F17" s="110"/>
      <c r="G17" s="9"/>
    </row>
    <row r="18" spans="1:7" s="7" customFormat="1" ht="21">
      <c r="A18" s="8" t="s">
        <v>10</v>
      </c>
      <c r="B18" s="10">
        <v>6</v>
      </c>
      <c r="C18" s="11">
        <f>C13</f>
        <v>12.14</v>
      </c>
      <c r="D18" s="12">
        <f>B18*C18</f>
        <v>72.84</v>
      </c>
      <c r="E18" s="13">
        <v>0.5</v>
      </c>
      <c r="F18" s="14">
        <f>B18*C18*E18</f>
        <v>36.42</v>
      </c>
      <c r="G18" s="9"/>
    </row>
    <row r="19" spans="1:7" s="22" customFormat="1" ht="18">
      <c r="A19" s="15" t="s">
        <v>11</v>
      </c>
      <c r="B19" s="16"/>
      <c r="C19" s="17"/>
      <c r="D19" s="18">
        <f>D18</f>
        <v>72.84</v>
      </c>
      <c r="E19" s="19"/>
      <c r="F19" s="20">
        <f>F18</f>
        <v>36.42</v>
      </c>
      <c r="G19" s="21"/>
    </row>
    <row r="20" spans="1:7" s="22" customFormat="1" ht="18">
      <c r="A20" s="23"/>
      <c r="B20" s="24"/>
      <c r="C20" s="25"/>
      <c r="D20" s="26"/>
      <c r="E20" s="16"/>
      <c r="F20" s="16"/>
      <c r="G20" s="21"/>
    </row>
    <row r="21" spans="1:7" s="7" customFormat="1" ht="18">
      <c r="A21" s="104" t="s">
        <v>49</v>
      </c>
      <c r="B21" s="105"/>
      <c r="C21" s="105"/>
      <c r="D21" s="105"/>
      <c r="E21" s="105"/>
      <c r="F21" s="106"/>
      <c r="G21" s="9"/>
    </row>
    <row r="22" spans="1:7" s="7" customFormat="1" ht="18">
      <c r="A22" s="8" t="s">
        <v>9</v>
      </c>
      <c r="B22" s="108">
        <v>498</v>
      </c>
      <c r="C22" s="109"/>
      <c r="D22" s="109"/>
      <c r="E22" s="109"/>
      <c r="F22" s="110"/>
      <c r="G22" s="9"/>
    </row>
    <row r="23" spans="1:7" s="7" customFormat="1" ht="21">
      <c r="A23" s="8" t="s">
        <v>10</v>
      </c>
      <c r="B23" s="10">
        <v>6</v>
      </c>
      <c r="C23" s="11">
        <f>C13</f>
        <v>12.14</v>
      </c>
      <c r="D23" s="12">
        <f>B23*C23</f>
        <v>72.84</v>
      </c>
      <c r="E23" s="13">
        <v>0.5</v>
      </c>
      <c r="F23" s="14">
        <f>B23*C23*E23</f>
        <v>36.42</v>
      </c>
      <c r="G23" s="9"/>
    </row>
    <row r="24" spans="1:7" s="22" customFormat="1" ht="18">
      <c r="A24" s="15" t="s">
        <v>11</v>
      </c>
      <c r="B24" s="16"/>
      <c r="C24" s="17"/>
      <c r="D24" s="18">
        <f>D23</f>
        <v>72.84</v>
      </c>
      <c r="E24" s="19"/>
      <c r="F24" s="20">
        <f>F23</f>
        <v>36.42</v>
      </c>
      <c r="G24" s="21"/>
    </row>
    <row r="25" spans="1:7" s="22" customFormat="1" ht="18">
      <c r="A25" s="23"/>
      <c r="B25" s="24"/>
      <c r="C25" s="25"/>
      <c r="D25" s="26"/>
      <c r="E25" s="16"/>
      <c r="F25" s="16"/>
      <c r="G25" s="21"/>
    </row>
    <row r="26" spans="1:7" s="7" customFormat="1" ht="18">
      <c r="A26" s="104" t="s">
        <v>50</v>
      </c>
      <c r="B26" s="105"/>
      <c r="C26" s="105"/>
      <c r="D26" s="105"/>
      <c r="E26" s="105"/>
      <c r="F26" s="106"/>
      <c r="G26" s="9"/>
    </row>
    <row r="27" spans="1:7" s="7" customFormat="1" ht="18">
      <c r="A27" s="8" t="s">
        <v>9</v>
      </c>
      <c r="B27" s="108">
        <v>974</v>
      </c>
      <c r="C27" s="109"/>
      <c r="D27" s="109"/>
      <c r="E27" s="109"/>
      <c r="F27" s="110"/>
      <c r="G27" s="9"/>
    </row>
    <row r="28" spans="1:7" s="7" customFormat="1" ht="21">
      <c r="A28" s="8" t="s">
        <v>10</v>
      </c>
      <c r="B28" s="10">
        <v>6</v>
      </c>
      <c r="C28" s="11">
        <f>C13</f>
        <v>12.14</v>
      </c>
      <c r="D28" s="12">
        <f>B28*C28</f>
        <v>72.84</v>
      </c>
      <c r="E28" s="13">
        <v>0.75</v>
      </c>
      <c r="F28" s="14">
        <f>B28*C28*E28</f>
        <v>54.63</v>
      </c>
      <c r="G28" s="9"/>
    </row>
    <row r="29" spans="1:6" s="22" customFormat="1" ht="18">
      <c r="A29" s="15" t="s">
        <v>11</v>
      </c>
      <c r="B29" s="16"/>
      <c r="C29" s="17"/>
      <c r="D29" s="18">
        <f>D28</f>
        <v>72.84</v>
      </c>
      <c r="E29" s="19"/>
      <c r="F29" s="20">
        <f>F28</f>
        <v>54.63</v>
      </c>
    </row>
    <row r="30" spans="1:4" s="27" customFormat="1" ht="18">
      <c r="A30" s="111" t="s">
        <v>12</v>
      </c>
      <c r="B30" s="112"/>
      <c r="C30" s="112"/>
      <c r="D30" s="113"/>
    </row>
    <row r="31" spans="1:6" s="7" customFormat="1" ht="18">
      <c r="A31" s="104" t="s">
        <v>51</v>
      </c>
      <c r="B31" s="105"/>
      <c r="C31" s="105"/>
      <c r="D31" s="105"/>
      <c r="E31" s="105"/>
      <c r="F31" s="106"/>
    </row>
    <row r="32" spans="1:7" s="7" customFormat="1" ht="18">
      <c r="A32" s="8" t="s">
        <v>9</v>
      </c>
      <c r="B32" s="108">
        <v>220</v>
      </c>
      <c r="C32" s="109"/>
      <c r="D32" s="109"/>
      <c r="E32" s="109"/>
      <c r="F32" s="110"/>
      <c r="G32" s="9"/>
    </row>
    <row r="33" spans="1:7" s="7" customFormat="1" ht="21">
      <c r="A33" s="8" t="s">
        <v>10</v>
      </c>
      <c r="B33" s="10">
        <v>6</v>
      </c>
      <c r="C33" s="11">
        <f>C13</f>
        <v>12.14</v>
      </c>
      <c r="D33" s="12">
        <f>B33*C33</f>
        <v>72.84</v>
      </c>
      <c r="E33" s="13">
        <v>0.5</v>
      </c>
      <c r="F33" s="14">
        <f>B33*C33*E33</f>
        <v>36.42</v>
      </c>
      <c r="G33" s="9"/>
    </row>
    <row r="34" spans="1:7" s="22" customFormat="1" ht="18">
      <c r="A34" s="15" t="s">
        <v>11</v>
      </c>
      <c r="B34" s="16"/>
      <c r="C34" s="17"/>
      <c r="D34" s="18">
        <f>D33</f>
        <v>72.84</v>
      </c>
      <c r="E34" s="19"/>
      <c r="F34" s="20">
        <f>F33</f>
        <v>36.42</v>
      </c>
      <c r="G34" s="21"/>
    </row>
    <row r="35" spans="1:7" s="22" customFormat="1" ht="18">
      <c r="A35" s="23"/>
      <c r="B35" s="24"/>
      <c r="C35" s="25"/>
      <c r="D35" s="26"/>
      <c r="E35" s="16"/>
      <c r="F35" s="16"/>
      <c r="G35" s="21"/>
    </row>
    <row r="36" spans="1:7" s="22" customFormat="1" ht="18">
      <c r="A36" s="104" t="s">
        <v>13</v>
      </c>
      <c r="B36" s="105"/>
      <c r="C36" s="105"/>
      <c r="D36" s="105"/>
      <c r="E36" s="105"/>
      <c r="F36" s="106"/>
      <c r="G36" s="21"/>
    </row>
    <row r="37" spans="1:7" s="22" customFormat="1" ht="18">
      <c r="A37" s="8" t="s">
        <v>9</v>
      </c>
      <c r="B37" s="108">
        <v>515</v>
      </c>
      <c r="C37" s="109"/>
      <c r="D37" s="109"/>
      <c r="E37" s="109"/>
      <c r="F37" s="110"/>
      <c r="G37" s="21"/>
    </row>
    <row r="38" spans="1:7" s="22" customFormat="1" ht="21">
      <c r="A38" s="8" t="s">
        <v>10</v>
      </c>
      <c r="B38" s="10">
        <v>6</v>
      </c>
      <c r="C38" s="11">
        <f>C13</f>
        <v>12.14</v>
      </c>
      <c r="D38" s="12">
        <f>B38*C38</f>
        <v>72.84</v>
      </c>
      <c r="E38" s="13">
        <v>0.75</v>
      </c>
      <c r="F38" s="14">
        <f>B38*C38*E38</f>
        <v>54.63</v>
      </c>
      <c r="G38" s="21"/>
    </row>
    <row r="39" spans="1:7" s="22" customFormat="1" ht="18">
      <c r="A39" s="15" t="s">
        <v>11</v>
      </c>
      <c r="B39" s="16"/>
      <c r="C39" s="17"/>
      <c r="D39" s="18">
        <f>D38</f>
        <v>72.84</v>
      </c>
      <c r="E39" s="19"/>
      <c r="F39" s="20">
        <f>F38</f>
        <v>54.63</v>
      </c>
      <c r="G39" s="21"/>
    </row>
    <row r="40" spans="1:7" s="22" customFormat="1" ht="18">
      <c r="A40" s="111" t="s">
        <v>12</v>
      </c>
      <c r="B40" s="112"/>
      <c r="C40" s="112"/>
      <c r="D40" s="113"/>
      <c r="E40" s="27"/>
      <c r="F40" s="27"/>
      <c r="G40" s="21"/>
    </row>
    <row r="41" spans="1:7" s="22" customFormat="1" ht="18">
      <c r="A41" s="104" t="s">
        <v>14</v>
      </c>
      <c r="B41" s="105"/>
      <c r="C41" s="105"/>
      <c r="D41" s="105"/>
      <c r="E41" s="105"/>
      <c r="F41" s="106"/>
      <c r="G41" s="21"/>
    </row>
    <row r="42" spans="1:7" s="22" customFormat="1" ht="18">
      <c r="A42" s="8" t="s">
        <v>9</v>
      </c>
      <c r="B42" s="108">
        <v>557</v>
      </c>
      <c r="C42" s="109"/>
      <c r="D42" s="109"/>
      <c r="E42" s="109"/>
      <c r="F42" s="110"/>
      <c r="G42" s="21"/>
    </row>
    <row r="43" spans="1:6" s="28" customFormat="1" ht="21">
      <c r="A43" s="8" t="s">
        <v>10</v>
      </c>
      <c r="B43" s="10">
        <v>6</v>
      </c>
      <c r="C43" s="11">
        <f>C13</f>
        <v>12.14</v>
      </c>
      <c r="D43" s="12">
        <f>B43*C43</f>
        <v>72.84</v>
      </c>
      <c r="E43" s="13">
        <v>0.75</v>
      </c>
      <c r="F43" s="14">
        <f>B43*C43*E43</f>
        <v>54.63</v>
      </c>
    </row>
    <row r="44" spans="1:6" s="28" customFormat="1" ht="18">
      <c r="A44" s="15" t="s">
        <v>11</v>
      </c>
      <c r="B44" s="16"/>
      <c r="C44" s="17"/>
      <c r="D44" s="18">
        <f>D43</f>
        <v>72.84</v>
      </c>
      <c r="E44" s="19"/>
      <c r="F44" s="20">
        <f>F43</f>
        <v>54.63</v>
      </c>
    </row>
    <row r="45" spans="1:6" s="30" customFormat="1" ht="18">
      <c r="A45" s="114" t="s">
        <v>12</v>
      </c>
      <c r="B45" s="114"/>
      <c r="C45" s="114"/>
      <c r="D45" s="114"/>
      <c r="E45" s="29"/>
      <c r="F45" s="29"/>
    </row>
    <row r="47" spans="1:9" ht="37.5" customHeight="1">
      <c r="A47" s="115" t="s">
        <v>15</v>
      </c>
      <c r="B47" s="115"/>
      <c r="C47" s="115"/>
      <c r="D47" s="115"/>
      <c r="E47" s="115"/>
      <c r="F47" s="115"/>
      <c r="G47" s="31"/>
      <c r="H47" s="31"/>
      <c r="I47" s="31"/>
    </row>
    <row r="48" spans="1:9" ht="18.75" customHeight="1">
      <c r="A48" s="32"/>
      <c r="B48" s="32"/>
      <c r="C48" s="32"/>
      <c r="D48" s="32"/>
      <c r="E48" s="32"/>
      <c r="F48" s="32"/>
      <c r="G48" s="31"/>
      <c r="H48" s="31"/>
      <c r="I48" s="31"/>
    </row>
    <row r="49" spans="1:9" ht="18.75" customHeight="1">
      <c r="A49" s="115" t="s">
        <v>16</v>
      </c>
      <c r="B49" s="115"/>
      <c r="C49" s="115"/>
      <c r="D49" s="115"/>
      <c r="E49" s="115"/>
      <c r="F49" s="115"/>
      <c r="G49" s="31"/>
      <c r="H49" s="31"/>
      <c r="I49" s="31"/>
    </row>
    <row r="50" spans="1:9" ht="18.75" customHeight="1">
      <c r="A50" s="32"/>
      <c r="B50" s="32"/>
      <c r="C50" s="32"/>
      <c r="D50" s="32"/>
      <c r="E50" s="32"/>
      <c r="F50" s="32"/>
      <c r="G50" s="31"/>
      <c r="H50" s="31"/>
      <c r="I50" s="31"/>
    </row>
    <row r="51" spans="1:9" s="34" customFormat="1" ht="126.75" customHeight="1">
      <c r="A51" s="116" t="s">
        <v>17</v>
      </c>
      <c r="B51" s="116"/>
      <c r="C51" s="116"/>
      <c r="D51" s="116"/>
      <c r="E51" s="116"/>
      <c r="F51" s="116"/>
      <c r="G51" s="33"/>
      <c r="H51" s="33"/>
      <c r="I51" s="33"/>
    </row>
    <row r="52" spans="1:9" s="34" customFormat="1" ht="18">
      <c r="A52" s="35"/>
      <c r="B52" s="35"/>
      <c r="C52" s="35"/>
      <c r="D52" s="35"/>
      <c r="E52" s="35"/>
      <c r="F52" s="35"/>
      <c r="G52" s="33"/>
      <c r="H52" s="33"/>
      <c r="I52" s="33"/>
    </row>
    <row r="53" spans="1:7" ht="18">
      <c r="A53" s="30" t="s">
        <v>18</v>
      </c>
      <c r="B53" s="30"/>
      <c r="C53" s="36"/>
      <c r="E53" s="30"/>
      <c r="F53" s="30"/>
      <c r="G53" s="30"/>
    </row>
    <row r="54" spans="1:6" ht="18">
      <c r="A54" s="1" t="s">
        <v>19</v>
      </c>
      <c r="F54" s="37" t="s">
        <v>20</v>
      </c>
    </row>
    <row r="55" ht="18">
      <c r="E55" s="30"/>
    </row>
  </sheetData>
  <sheetProtection/>
  <mergeCells count="22">
    <mergeCell ref="A45:D45"/>
    <mergeCell ref="A47:F47"/>
    <mergeCell ref="A49:F49"/>
    <mergeCell ref="A51:F51"/>
    <mergeCell ref="B32:F32"/>
    <mergeCell ref="A36:F36"/>
    <mergeCell ref="B37:F37"/>
    <mergeCell ref="A40:D40"/>
    <mergeCell ref="A41:F41"/>
    <mergeCell ref="B42:F42"/>
    <mergeCell ref="A31:F31"/>
    <mergeCell ref="A7:F7"/>
    <mergeCell ref="A8:F8"/>
    <mergeCell ref="A11:F11"/>
    <mergeCell ref="B12:F12"/>
    <mergeCell ref="A16:F16"/>
    <mergeCell ref="B17:F17"/>
    <mergeCell ref="A21:F21"/>
    <mergeCell ref="B22:F22"/>
    <mergeCell ref="A26:F26"/>
    <mergeCell ref="B27:F27"/>
    <mergeCell ref="A30:D30"/>
  </mergeCells>
  <printOptions/>
  <pageMargins left="0.7" right="0.7" top="0.75" bottom="0.75" header="0.3" footer="0.3"/>
  <pageSetup horizontalDpi="600" verticalDpi="600" orientation="portrait" paperSize="9" scale="6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view="pageBreakPreview" zoomScale="70" zoomScaleSheetLayoutView="70" zoomScalePageLayoutView="0" workbookViewId="0" topLeftCell="A49">
      <selection activeCell="B82" sqref="B82"/>
    </sheetView>
  </sheetViews>
  <sheetFormatPr defaultColWidth="17.421875" defaultRowHeight="15" outlineLevelRow="1"/>
  <cols>
    <col min="1" max="1" width="44.421875" style="1" customWidth="1"/>
    <col min="2" max="2" width="28.421875" style="1" customWidth="1"/>
    <col min="3" max="3" width="23.8515625" style="2" customWidth="1"/>
    <col min="4" max="4" width="26.00390625" style="1" customWidth="1"/>
    <col min="5" max="5" width="25.00390625" style="1" customWidth="1"/>
    <col min="6" max="6" width="29.00390625" style="1" customWidth="1"/>
    <col min="7" max="251" width="17.421875" style="1" customWidth="1"/>
    <col min="252" max="252" width="44.421875" style="1" customWidth="1"/>
    <col min="253" max="253" width="28.421875" style="1" customWidth="1"/>
    <col min="254" max="254" width="23.8515625" style="1" customWidth="1"/>
    <col min="255" max="255" width="26.00390625" style="1" customWidth="1"/>
    <col min="256" max="16384" width="25.00390625" style="1" customWidth="1"/>
  </cols>
  <sheetData>
    <row r="1" ht="18" outlineLevel="1">
      <c r="D1" s="1" t="s">
        <v>53</v>
      </c>
    </row>
    <row r="2" ht="18" outlineLevel="1">
      <c r="D2" s="1" t="s">
        <v>0</v>
      </c>
    </row>
    <row r="3" ht="18" outlineLevel="1">
      <c r="D3" s="1" t="s">
        <v>1</v>
      </c>
    </row>
    <row r="4" ht="18" outlineLevel="1">
      <c r="D4" s="1" t="s">
        <v>2</v>
      </c>
    </row>
    <row r="5" ht="18">
      <c r="D5" s="3"/>
    </row>
    <row r="6" spans="1:6" s="34" customFormat="1" ht="36.75" customHeight="1">
      <c r="A6" s="120" t="s">
        <v>21</v>
      </c>
      <c r="B6" s="120"/>
      <c r="C6" s="120"/>
      <c r="D6" s="120"/>
      <c r="E6" s="120"/>
      <c r="F6" s="120"/>
    </row>
    <row r="7" spans="1:6" s="34" customFormat="1" ht="18">
      <c r="A7" s="121" t="s">
        <v>46</v>
      </c>
      <c r="B7" s="121"/>
      <c r="C7" s="121"/>
      <c r="D7" s="121"/>
      <c r="E7" s="121"/>
      <c r="F7" s="121"/>
    </row>
    <row r="8" s="34" customFormat="1" ht="18">
      <c r="C8" s="38"/>
    </row>
    <row r="9" spans="1:6" s="6" customFormat="1" ht="49.5" customHeight="1">
      <c r="A9" s="4"/>
      <c r="B9" s="4" t="s">
        <v>22</v>
      </c>
      <c r="C9" s="5" t="s">
        <v>5</v>
      </c>
      <c r="D9" s="4" t="s">
        <v>6</v>
      </c>
      <c r="E9" s="4" t="s">
        <v>23</v>
      </c>
      <c r="F9" s="4" t="s">
        <v>8</v>
      </c>
    </row>
    <row r="10" spans="1:6" s="6" customFormat="1" ht="18">
      <c r="A10" s="117" t="s">
        <v>47</v>
      </c>
      <c r="B10" s="118"/>
      <c r="C10" s="118"/>
      <c r="D10" s="118"/>
      <c r="E10" s="118"/>
      <c r="F10" s="119"/>
    </row>
    <row r="11" spans="1:6" s="6" customFormat="1" ht="18">
      <c r="A11" s="39" t="s">
        <v>9</v>
      </c>
      <c r="B11" s="122">
        <v>271</v>
      </c>
      <c r="C11" s="123"/>
      <c r="D11" s="123"/>
      <c r="E11" s="123"/>
      <c r="F11" s="124"/>
    </row>
    <row r="12" spans="1:6" s="6" customFormat="1" ht="18">
      <c r="A12" s="39" t="s">
        <v>24</v>
      </c>
      <c r="B12" s="98">
        <f>(708.89+122.26)/12/4235*6</f>
        <v>0.09812868949232587</v>
      </c>
      <c r="C12" s="41">
        <v>2578.72</v>
      </c>
      <c r="D12" s="42">
        <f aca="true" t="shared" si="0" ref="D12:D17">B12*C12</f>
        <v>253.04641416765054</v>
      </c>
      <c r="E12" s="43">
        <v>0.5</v>
      </c>
      <c r="F12" s="44">
        <f aca="true" t="shared" si="1" ref="F12:F17">D12*E12</f>
        <v>126.52320708382527</v>
      </c>
    </row>
    <row r="13" spans="1:6" s="6" customFormat="1" ht="18">
      <c r="A13" s="39" t="s">
        <v>25</v>
      </c>
      <c r="B13" s="98">
        <v>1.54</v>
      </c>
      <c r="C13" s="41">
        <f>2693.86*0.0631+C14</f>
        <v>204.372566</v>
      </c>
      <c r="D13" s="42">
        <f t="shared" si="0"/>
        <v>314.73375164000004</v>
      </c>
      <c r="E13" s="45">
        <v>1</v>
      </c>
      <c r="F13" s="44">
        <f t="shared" si="1"/>
        <v>314.73375164000004</v>
      </c>
    </row>
    <row r="14" spans="1:6" s="6" customFormat="1" ht="18">
      <c r="A14" s="39" t="s">
        <v>26</v>
      </c>
      <c r="B14" s="40">
        <v>2.75</v>
      </c>
      <c r="C14" s="41">
        <v>34.39</v>
      </c>
      <c r="D14" s="42">
        <f t="shared" si="0"/>
        <v>94.5725</v>
      </c>
      <c r="E14" s="45">
        <v>1</v>
      </c>
      <c r="F14" s="44">
        <f t="shared" si="1"/>
        <v>94.5725</v>
      </c>
    </row>
    <row r="15" spans="1:6" s="6" customFormat="1" ht="18">
      <c r="A15" s="39" t="s">
        <v>27</v>
      </c>
      <c r="B15" s="40">
        <f>B13+B14</f>
        <v>4.29</v>
      </c>
      <c r="C15" s="41">
        <v>26.45</v>
      </c>
      <c r="D15" s="42">
        <f t="shared" si="0"/>
        <v>113.4705</v>
      </c>
      <c r="E15" s="45">
        <v>1</v>
      </c>
      <c r="F15" s="44">
        <f t="shared" si="1"/>
        <v>113.4705</v>
      </c>
    </row>
    <row r="16" spans="1:6" s="6" customFormat="1" ht="18">
      <c r="A16" s="39" t="s">
        <v>28</v>
      </c>
      <c r="B16" s="46">
        <f>0.0642/12*6</f>
        <v>0.0321</v>
      </c>
      <c r="C16" s="41">
        <v>911.26</v>
      </c>
      <c r="D16" s="42">
        <f>B16*C16</f>
        <v>29.251445999999998</v>
      </c>
      <c r="E16" s="45">
        <v>1</v>
      </c>
      <c r="F16" s="44">
        <f t="shared" si="1"/>
        <v>29.251445999999998</v>
      </c>
    </row>
    <row r="17" spans="1:6" s="6" customFormat="1" ht="18">
      <c r="A17" s="39" t="s">
        <v>29</v>
      </c>
      <c r="B17" s="40">
        <v>78</v>
      </c>
      <c r="C17" s="41">
        <v>3.37</v>
      </c>
      <c r="D17" s="42">
        <f t="shared" si="0"/>
        <v>262.86</v>
      </c>
      <c r="E17" s="43">
        <v>0.9</v>
      </c>
      <c r="F17" s="44">
        <f t="shared" si="1"/>
        <v>236.574</v>
      </c>
    </row>
    <row r="18" spans="1:6" s="6" customFormat="1" ht="18">
      <c r="A18" s="47" t="s">
        <v>11</v>
      </c>
      <c r="B18" s="48"/>
      <c r="C18" s="49"/>
      <c r="D18" s="50">
        <f>SUM(D12:D17)+0.01</f>
        <v>1067.9446118076505</v>
      </c>
      <c r="E18" s="51"/>
      <c r="F18" s="57">
        <f>SUM(F12:F17)+1</f>
        <v>916.1254047238253</v>
      </c>
    </row>
    <row r="19" spans="1:6" s="53" customFormat="1" ht="18">
      <c r="A19" s="117" t="s">
        <v>48</v>
      </c>
      <c r="B19" s="118"/>
      <c r="C19" s="118"/>
      <c r="D19" s="118"/>
      <c r="E19" s="118"/>
      <c r="F19" s="125"/>
    </row>
    <row r="20" spans="1:6" s="53" customFormat="1" ht="18">
      <c r="A20" s="39" t="s">
        <v>9</v>
      </c>
      <c r="B20" s="122">
        <v>393</v>
      </c>
      <c r="C20" s="123"/>
      <c r="D20" s="123"/>
      <c r="E20" s="123"/>
      <c r="F20" s="126"/>
    </row>
    <row r="21" spans="1:6" s="53" customFormat="1" ht="18">
      <c r="A21" s="39" t="s">
        <v>24</v>
      </c>
      <c r="B21" s="98">
        <f>(748.303+132.665)/12/4358*6</f>
        <v>0.10107480495640203</v>
      </c>
      <c r="C21" s="41">
        <f aca="true" t="shared" si="2" ref="C21:C26">C12</f>
        <v>2578.72</v>
      </c>
      <c r="D21" s="42">
        <f aca="true" t="shared" si="3" ref="D21:D26">B21*C21</f>
        <v>260.64362103717303</v>
      </c>
      <c r="E21" s="54">
        <v>0.5</v>
      </c>
      <c r="F21" s="44">
        <f aca="true" t="shared" si="4" ref="F21:F26">D21*E21</f>
        <v>130.32181051858652</v>
      </c>
    </row>
    <row r="22" spans="1:6" s="53" customFormat="1" ht="18">
      <c r="A22" s="39" t="s">
        <v>25</v>
      </c>
      <c r="B22" s="40">
        <f>B13</f>
        <v>1.54</v>
      </c>
      <c r="C22" s="41">
        <f t="shared" si="2"/>
        <v>204.372566</v>
      </c>
      <c r="D22" s="42">
        <f t="shared" si="3"/>
        <v>314.73375164000004</v>
      </c>
      <c r="E22" s="55">
        <v>1</v>
      </c>
      <c r="F22" s="44">
        <f t="shared" si="4"/>
        <v>314.73375164000004</v>
      </c>
    </row>
    <row r="23" spans="1:6" s="53" customFormat="1" ht="18">
      <c r="A23" s="39" t="s">
        <v>26</v>
      </c>
      <c r="B23" s="40">
        <f>B14</f>
        <v>2.75</v>
      </c>
      <c r="C23" s="41">
        <f t="shared" si="2"/>
        <v>34.39</v>
      </c>
      <c r="D23" s="42">
        <f t="shared" si="3"/>
        <v>94.5725</v>
      </c>
      <c r="E23" s="55">
        <v>1</v>
      </c>
      <c r="F23" s="44">
        <f t="shared" si="4"/>
        <v>94.5725</v>
      </c>
    </row>
    <row r="24" spans="1:6" s="53" customFormat="1" ht="18">
      <c r="A24" s="39" t="s">
        <v>27</v>
      </c>
      <c r="B24" s="40">
        <f>B22+B23</f>
        <v>4.29</v>
      </c>
      <c r="C24" s="41">
        <f t="shared" si="2"/>
        <v>26.45</v>
      </c>
      <c r="D24" s="42">
        <f t="shared" si="3"/>
        <v>113.4705</v>
      </c>
      <c r="E24" s="55">
        <v>1</v>
      </c>
      <c r="F24" s="44">
        <f t="shared" si="4"/>
        <v>113.4705</v>
      </c>
    </row>
    <row r="25" spans="1:6" s="53" customFormat="1" ht="18">
      <c r="A25" s="39" t="s">
        <v>28</v>
      </c>
      <c r="B25" s="40">
        <f>B16</f>
        <v>0.0321</v>
      </c>
      <c r="C25" s="41">
        <f t="shared" si="2"/>
        <v>911.26</v>
      </c>
      <c r="D25" s="42">
        <f t="shared" si="3"/>
        <v>29.251445999999998</v>
      </c>
      <c r="E25" s="55">
        <v>1</v>
      </c>
      <c r="F25" s="44">
        <f t="shared" si="4"/>
        <v>29.251445999999998</v>
      </c>
    </row>
    <row r="26" spans="1:6" s="53" customFormat="1" ht="18">
      <c r="A26" s="39" t="s">
        <v>29</v>
      </c>
      <c r="B26" s="40">
        <f>B17</f>
        <v>78</v>
      </c>
      <c r="C26" s="41">
        <f t="shared" si="2"/>
        <v>3.37</v>
      </c>
      <c r="D26" s="42">
        <f t="shared" si="3"/>
        <v>262.86</v>
      </c>
      <c r="E26" s="54">
        <v>0.9</v>
      </c>
      <c r="F26" s="44">
        <f t="shared" si="4"/>
        <v>236.574</v>
      </c>
    </row>
    <row r="27" spans="1:6" s="96" customFormat="1" ht="18">
      <c r="A27" s="47" t="s">
        <v>11</v>
      </c>
      <c r="B27" s="48"/>
      <c r="C27" s="49"/>
      <c r="D27" s="50">
        <f>SUM(D21:D26)+0.01</f>
        <v>1075.541818677173</v>
      </c>
      <c r="E27" s="56"/>
      <c r="F27" s="57">
        <f>SUM(F21:F26)</f>
        <v>918.9240081585865</v>
      </c>
    </row>
    <row r="28" spans="1:6" s="96" customFormat="1" ht="18">
      <c r="A28" s="58"/>
      <c r="B28" s="59"/>
      <c r="C28" s="60"/>
      <c r="D28" s="61"/>
      <c r="E28" s="48"/>
      <c r="F28" s="48"/>
    </row>
    <row r="29" spans="1:6" s="53" customFormat="1" ht="18">
      <c r="A29" s="117" t="s">
        <v>49</v>
      </c>
      <c r="B29" s="118"/>
      <c r="C29" s="118"/>
      <c r="D29" s="118"/>
      <c r="E29" s="118"/>
      <c r="F29" s="119"/>
    </row>
    <row r="30" spans="1:6" s="53" customFormat="1" ht="18">
      <c r="A30" s="39" t="s">
        <v>9</v>
      </c>
      <c r="B30" s="122">
        <v>498</v>
      </c>
      <c r="C30" s="123"/>
      <c r="D30" s="123"/>
      <c r="E30" s="123"/>
      <c r="F30" s="126"/>
    </row>
    <row r="31" spans="1:6" s="53" customFormat="1" ht="18">
      <c r="A31" s="39" t="s">
        <v>24</v>
      </c>
      <c r="B31" s="98">
        <f>(785.49+119.29)*1.12/12/5627*6</f>
        <v>0.09004385996090279</v>
      </c>
      <c r="C31" s="41">
        <f aca="true" t="shared" si="5" ref="C31:C36">C21</f>
        <v>2578.72</v>
      </c>
      <c r="D31" s="42">
        <f aca="true" t="shared" si="6" ref="D31:D36">B31*C31</f>
        <v>232.19790255837924</v>
      </c>
      <c r="E31" s="54">
        <v>0.5</v>
      </c>
      <c r="F31" s="44">
        <f aca="true" t="shared" si="7" ref="F31:F36">D31*E31</f>
        <v>116.09895127918962</v>
      </c>
    </row>
    <row r="32" spans="1:6" s="53" customFormat="1" ht="18">
      <c r="A32" s="39" t="s">
        <v>25</v>
      </c>
      <c r="B32" s="40">
        <f>B13</f>
        <v>1.54</v>
      </c>
      <c r="C32" s="41">
        <f t="shared" si="5"/>
        <v>204.372566</v>
      </c>
      <c r="D32" s="42">
        <f t="shared" si="6"/>
        <v>314.73375164000004</v>
      </c>
      <c r="E32" s="55">
        <v>1</v>
      </c>
      <c r="F32" s="44">
        <f t="shared" si="7"/>
        <v>314.73375164000004</v>
      </c>
    </row>
    <row r="33" spans="1:6" s="53" customFormat="1" ht="18">
      <c r="A33" s="39" t="s">
        <v>26</v>
      </c>
      <c r="B33" s="40">
        <f>B14</f>
        <v>2.75</v>
      </c>
      <c r="C33" s="41">
        <f t="shared" si="5"/>
        <v>34.39</v>
      </c>
      <c r="D33" s="42">
        <f t="shared" si="6"/>
        <v>94.5725</v>
      </c>
      <c r="E33" s="55">
        <v>1</v>
      </c>
      <c r="F33" s="44">
        <f t="shared" si="7"/>
        <v>94.5725</v>
      </c>
    </row>
    <row r="34" spans="1:6" s="53" customFormat="1" ht="18">
      <c r="A34" s="39" t="s">
        <v>27</v>
      </c>
      <c r="B34" s="40">
        <f>B24</f>
        <v>4.29</v>
      </c>
      <c r="C34" s="41">
        <f t="shared" si="5"/>
        <v>26.45</v>
      </c>
      <c r="D34" s="42">
        <f t="shared" si="6"/>
        <v>113.4705</v>
      </c>
      <c r="E34" s="55">
        <v>1</v>
      </c>
      <c r="F34" s="44">
        <f t="shared" si="7"/>
        <v>113.4705</v>
      </c>
    </row>
    <row r="35" spans="1:6" s="53" customFormat="1" ht="18">
      <c r="A35" s="39" t="s">
        <v>28</v>
      </c>
      <c r="B35" s="40">
        <f>B16</f>
        <v>0.0321</v>
      </c>
      <c r="C35" s="41">
        <f t="shared" si="5"/>
        <v>911.26</v>
      </c>
      <c r="D35" s="42">
        <f t="shared" si="6"/>
        <v>29.251445999999998</v>
      </c>
      <c r="E35" s="55">
        <v>1</v>
      </c>
      <c r="F35" s="44">
        <f t="shared" si="7"/>
        <v>29.251445999999998</v>
      </c>
    </row>
    <row r="36" spans="1:6" s="53" customFormat="1" ht="18">
      <c r="A36" s="39" t="s">
        <v>29</v>
      </c>
      <c r="B36" s="40">
        <f>B17</f>
        <v>78</v>
      </c>
      <c r="C36" s="41">
        <f t="shared" si="5"/>
        <v>3.37</v>
      </c>
      <c r="D36" s="42">
        <f t="shared" si="6"/>
        <v>262.86</v>
      </c>
      <c r="E36" s="54">
        <v>0.9</v>
      </c>
      <c r="F36" s="44">
        <f t="shared" si="7"/>
        <v>236.574</v>
      </c>
    </row>
    <row r="37" spans="1:6" s="96" customFormat="1" ht="18">
      <c r="A37" s="47" t="s">
        <v>11</v>
      </c>
      <c r="B37" s="48"/>
      <c r="C37" s="49"/>
      <c r="D37" s="50">
        <f>SUM(D31:D36)+0.02</f>
        <v>1047.1061001983794</v>
      </c>
      <c r="E37" s="56"/>
      <c r="F37" s="57">
        <f>SUM(F31:F36)</f>
        <v>904.7011489191898</v>
      </c>
    </row>
    <row r="38" spans="1:6" s="96" customFormat="1" ht="18">
      <c r="A38" s="58"/>
      <c r="B38" s="59"/>
      <c r="C38" s="60"/>
      <c r="D38" s="61"/>
      <c r="E38" s="48"/>
      <c r="F38" s="48"/>
    </row>
    <row r="39" spans="1:6" s="53" customFormat="1" ht="18">
      <c r="A39" s="117" t="s">
        <v>30</v>
      </c>
      <c r="B39" s="118"/>
      <c r="C39" s="118"/>
      <c r="D39" s="118"/>
      <c r="E39" s="118"/>
      <c r="F39" s="119"/>
    </row>
    <row r="40" spans="1:6" s="53" customFormat="1" ht="18">
      <c r="A40" s="39" t="s">
        <v>9</v>
      </c>
      <c r="B40" s="122">
        <f>558+411</f>
        <v>969</v>
      </c>
      <c r="C40" s="123"/>
      <c r="D40" s="123"/>
      <c r="E40" s="123"/>
      <c r="F40" s="126"/>
    </row>
    <row r="41" spans="1:6" s="53" customFormat="1" ht="18">
      <c r="A41" s="39" t="s">
        <v>24</v>
      </c>
      <c r="B41" s="98">
        <f>(1357.274+1104.203+243.559+198.146)*1.12/12/(8407+7847)*6</f>
        <v>0.10002349698535748</v>
      </c>
      <c r="C41" s="41">
        <f aca="true" t="shared" si="8" ref="C41:C46">C21</f>
        <v>2578.72</v>
      </c>
      <c r="D41" s="42">
        <f>C41*B41</f>
        <v>257.932592146081</v>
      </c>
      <c r="E41" s="54">
        <v>0.5</v>
      </c>
      <c r="F41" s="44">
        <f aca="true" t="shared" si="9" ref="F41:F46">D41*E41</f>
        <v>128.9662960730405</v>
      </c>
    </row>
    <row r="42" spans="1:6" s="53" customFormat="1" ht="18">
      <c r="A42" s="39" t="s">
        <v>25</v>
      </c>
      <c r="B42" s="40">
        <f>B32</f>
        <v>1.54</v>
      </c>
      <c r="C42" s="41">
        <f t="shared" si="8"/>
        <v>204.372566</v>
      </c>
      <c r="D42" s="42">
        <f>B42*C42</f>
        <v>314.73375164000004</v>
      </c>
      <c r="E42" s="55">
        <v>1</v>
      </c>
      <c r="F42" s="44">
        <f t="shared" si="9"/>
        <v>314.73375164000004</v>
      </c>
    </row>
    <row r="43" spans="1:6" s="53" customFormat="1" ht="18">
      <c r="A43" s="39" t="s">
        <v>26</v>
      </c>
      <c r="B43" s="40">
        <f>B33</f>
        <v>2.75</v>
      </c>
      <c r="C43" s="41">
        <f t="shared" si="8"/>
        <v>34.39</v>
      </c>
      <c r="D43" s="42">
        <f>B43*C43</f>
        <v>94.5725</v>
      </c>
      <c r="E43" s="55">
        <v>1</v>
      </c>
      <c r="F43" s="44">
        <f t="shared" si="9"/>
        <v>94.5725</v>
      </c>
    </row>
    <row r="44" spans="1:6" s="53" customFormat="1" ht="18">
      <c r="A44" s="39" t="s">
        <v>27</v>
      </c>
      <c r="B44" s="40">
        <f>B34</f>
        <v>4.29</v>
      </c>
      <c r="C44" s="41">
        <f t="shared" si="8"/>
        <v>26.45</v>
      </c>
      <c r="D44" s="42">
        <f>B44*C44</f>
        <v>113.4705</v>
      </c>
      <c r="E44" s="55">
        <v>1</v>
      </c>
      <c r="F44" s="44">
        <f t="shared" si="9"/>
        <v>113.4705</v>
      </c>
    </row>
    <row r="45" spans="1:6" s="53" customFormat="1" ht="18">
      <c r="A45" s="39" t="s">
        <v>28</v>
      </c>
      <c r="B45" s="40">
        <f>B16</f>
        <v>0.0321</v>
      </c>
      <c r="C45" s="41">
        <f t="shared" si="8"/>
        <v>911.26</v>
      </c>
      <c r="D45" s="42">
        <f>B45*C45</f>
        <v>29.251445999999998</v>
      </c>
      <c r="E45" s="55">
        <v>1</v>
      </c>
      <c r="F45" s="44">
        <f t="shared" si="9"/>
        <v>29.251445999999998</v>
      </c>
    </row>
    <row r="46" spans="1:6" s="53" customFormat="1" ht="18">
      <c r="A46" s="39" t="s">
        <v>29</v>
      </c>
      <c r="B46" s="40">
        <f>B17</f>
        <v>78</v>
      </c>
      <c r="C46" s="41">
        <f t="shared" si="8"/>
        <v>3.37</v>
      </c>
      <c r="D46" s="42">
        <f>B46*C46</f>
        <v>262.86</v>
      </c>
      <c r="E46" s="54">
        <v>0.9</v>
      </c>
      <c r="F46" s="44">
        <f t="shared" si="9"/>
        <v>236.574</v>
      </c>
    </row>
    <row r="47" spans="1:6" s="96" customFormat="1" ht="18">
      <c r="A47" s="47" t="s">
        <v>11</v>
      </c>
      <c r="B47" s="48"/>
      <c r="C47" s="49"/>
      <c r="D47" s="50">
        <f>SUM(D41:D46)+0.01</f>
        <v>1072.8307897860811</v>
      </c>
      <c r="E47" s="56"/>
      <c r="F47" s="57">
        <f>SUM(F41:F46)</f>
        <v>917.5684937130407</v>
      </c>
    </row>
    <row r="48" spans="1:6" s="64" customFormat="1" ht="18">
      <c r="A48" s="127"/>
      <c r="B48" s="128"/>
      <c r="C48" s="128"/>
      <c r="D48" s="129"/>
      <c r="E48" s="62"/>
      <c r="F48" s="63"/>
    </row>
    <row r="49" spans="1:6" s="53" customFormat="1" ht="18">
      <c r="A49" s="117" t="s">
        <v>51</v>
      </c>
      <c r="B49" s="118"/>
      <c r="C49" s="118"/>
      <c r="D49" s="118"/>
      <c r="E49" s="118"/>
      <c r="F49" s="119"/>
    </row>
    <row r="50" spans="1:6" s="53" customFormat="1" ht="18">
      <c r="A50" s="39" t="s">
        <v>9</v>
      </c>
      <c r="B50" s="122">
        <v>201</v>
      </c>
      <c r="C50" s="123"/>
      <c r="D50" s="123"/>
      <c r="E50" s="123"/>
      <c r="F50" s="126"/>
    </row>
    <row r="51" spans="1:6" s="53" customFormat="1" ht="18">
      <c r="A51" s="39" t="s">
        <v>24</v>
      </c>
      <c r="B51" s="40">
        <f>(87.53+558.062)/12/2803*6</f>
        <v>0.11516089903674634</v>
      </c>
      <c r="C51" s="41">
        <f aca="true" t="shared" si="10" ref="C51:C56">C41</f>
        <v>2578.72</v>
      </c>
      <c r="D51" s="42">
        <f aca="true" t="shared" si="11" ref="D51:D56">B51*C51</f>
        <v>296.9677135640385</v>
      </c>
      <c r="E51" s="54">
        <v>0.5</v>
      </c>
      <c r="F51" s="44">
        <f aca="true" t="shared" si="12" ref="F51:F56">D51*E51</f>
        <v>148.48385678201925</v>
      </c>
    </row>
    <row r="52" spans="1:6" s="53" customFormat="1" ht="18">
      <c r="A52" s="39" t="s">
        <v>25</v>
      </c>
      <c r="B52" s="40">
        <f>B42</f>
        <v>1.54</v>
      </c>
      <c r="C52" s="41">
        <f t="shared" si="10"/>
        <v>204.372566</v>
      </c>
      <c r="D52" s="42">
        <f t="shared" si="11"/>
        <v>314.73375164000004</v>
      </c>
      <c r="E52" s="55">
        <v>1</v>
      </c>
      <c r="F52" s="44">
        <f t="shared" si="12"/>
        <v>314.73375164000004</v>
      </c>
    </row>
    <row r="53" spans="1:6" s="53" customFormat="1" ht="18">
      <c r="A53" s="39" t="s">
        <v>26</v>
      </c>
      <c r="B53" s="40">
        <f>B43</f>
        <v>2.75</v>
      </c>
      <c r="C53" s="41">
        <f t="shared" si="10"/>
        <v>34.39</v>
      </c>
      <c r="D53" s="42">
        <f t="shared" si="11"/>
        <v>94.5725</v>
      </c>
      <c r="E53" s="55">
        <v>1</v>
      </c>
      <c r="F53" s="44">
        <f t="shared" si="12"/>
        <v>94.5725</v>
      </c>
    </row>
    <row r="54" spans="1:6" s="53" customFormat="1" ht="18">
      <c r="A54" s="39" t="s">
        <v>27</v>
      </c>
      <c r="B54" s="40">
        <f>B44</f>
        <v>4.29</v>
      </c>
      <c r="C54" s="41">
        <f t="shared" si="10"/>
        <v>26.45</v>
      </c>
      <c r="D54" s="42">
        <f t="shared" si="11"/>
        <v>113.4705</v>
      </c>
      <c r="E54" s="55">
        <v>1</v>
      </c>
      <c r="F54" s="44">
        <f t="shared" si="12"/>
        <v>113.4705</v>
      </c>
    </row>
    <row r="55" spans="1:6" s="53" customFormat="1" ht="18">
      <c r="A55" s="39" t="s">
        <v>28</v>
      </c>
      <c r="B55" s="40">
        <f>B16</f>
        <v>0.0321</v>
      </c>
      <c r="C55" s="41">
        <f t="shared" si="10"/>
        <v>911.26</v>
      </c>
      <c r="D55" s="42">
        <f t="shared" si="11"/>
        <v>29.251445999999998</v>
      </c>
      <c r="E55" s="55">
        <v>1</v>
      </c>
      <c r="F55" s="44">
        <f t="shared" si="12"/>
        <v>29.251445999999998</v>
      </c>
    </row>
    <row r="56" spans="1:6" s="53" customFormat="1" ht="18">
      <c r="A56" s="39" t="s">
        <v>29</v>
      </c>
      <c r="B56" s="40">
        <f>B17</f>
        <v>78</v>
      </c>
      <c r="C56" s="41">
        <f t="shared" si="10"/>
        <v>3.37</v>
      </c>
      <c r="D56" s="42">
        <f t="shared" si="11"/>
        <v>262.86</v>
      </c>
      <c r="E56" s="54">
        <v>0.9</v>
      </c>
      <c r="F56" s="44">
        <f t="shared" si="12"/>
        <v>236.574</v>
      </c>
    </row>
    <row r="57" spans="1:6" s="96" customFormat="1" ht="18">
      <c r="A57" s="47" t="s">
        <v>11</v>
      </c>
      <c r="B57" s="48"/>
      <c r="C57" s="49"/>
      <c r="D57" s="50">
        <f>SUM(D51:D56)+0.01</f>
        <v>1111.8659112040384</v>
      </c>
      <c r="E57" s="56"/>
      <c r="F57" s="57">
        <f>SUM(F51:F56)</f>
        <v>937.0860544220193</v>
      </c>
    </row>
    <row r="58" spans="1:6" s="96" customFormat="1" ht="18">
      <c r="A58" s="65"/>
      <c r="B58" s="66"/>
      <c r="C58" s="52"/>
      <c r="D58" s="67"/>
      <c r="E58" s="68"/>
      <c r="F58" s="69"/>
    </row>
    <row r="59" spans="1:6" s="96" customFormat="1" ht="18">
      <c r="A59" s="117" t="s">
        <v>54</v>
      </c>
      <c r="B59" s="118"/>
      <c r="C59" s="118"/>
      <c r="D59" s="118"/>
      <c r="E59" s="118"/>
      <c r="F59" s="119"/>
    </row>
    <row r="60" spans="1:6" s="96" customFormat="1" ht="18">
      <c r="A60" s="39" t="s">
        <v>9</v>
      </c>
      <c r="B60" s="122">
        <v>520</v>
      </c>
      <c r="C60" s="123"/>
      <c r="D60" s="123"/>
      <c r="E60" s="123"/>
      <c r="F60" s="126"/>
    </row>
    <row r="61" spans="1:6" s="96" customFormat="1" ht="18">
      <c r="A61" s="39" t="s">
        <v>24</v>
      </c>
      <c r="B61" s="98">
        <f>(721.603+162.081)*2.18/12/9412*6</f>
        <v>0.10233909477263067</v>
      </c>
      <c r="C61" s="41">
        <f>C51</f>
        <v>2578.72</v>
      </c>
      <c r="D61" s="42">
        <f aca="true" t="shared" si="13" ref="D61:D66">B61*C61</f>
        <v>263.90387047207815</v>
      </c>
      <c r="E61" s="54">
        <v>0.5</v>
      </c>
      <c r="F61" s="44">
        <f aca="true" t="shared" si="14" ref="F61:F66">D61*E61</f>
        <v>131.95193523603908</v>
      </c>
    </row>
    <row r="62" spans="1:6" s="96" customFormat="1" ht="18">
      <c r="A62" s="39" t="s">
        <v>25</v>
      </c>
      <c r="B62" s="40">
        <f>B52</f>
        <v>1.54</v>
      </c>
      <c r="C62" s="70">
        <f>2693.86*0.0606+C63</f>
        <v>197.63791600000002</v>
      </c>
      <c r="D62" s="42">
        <f t="shared" si="13"/>
        <v>304.36239064000006</v>
      </c>
      <c r="E62" s="55">
        <v>1</v>
      </c>
      <c r="F62" s="44">
        <f t="shared" si="14"/>
        <v>304.36239064000006</v>
      </c>
    </row>
    <row r="63" spans="1:6" s="96" customFormat="1" ht="18">
      <c r="A63" s="39" t="s">
        <v>26</v>
      </c>
      <c r="B63" s="40">
        <f>B53</f>
        <v>2.75</v>
      </c>
      <c r="C63" s="41">
        <f>C53</f>
        <v>34.39</v>
      </c>
      <c r="D63" s="42">
        <f t="shared" si="13"/>
        <v>94.5725</v>
      </c>
      <c r="E63" s="55">
        <v>1</v>
      </c>
      <c r="F63" s="44">
        <f t="shared" si="14"/>
        <v>94.5725</v>
      </c>
    </row>
    <row r="64" spans="1:6" s="96" customFormat="1" ht="18">
      <c r="A64" s="39" t="s">
        <v>27</v>
      </c>
      <c r="B64" s="40">
        <f>B54</f>
        <v>4.29</v>
      </c>
      <c r="C64" s="41">
        <f>C54</f>
        <v>26.45</v>
      </c>
      <c r="D64" s="42">
        <f t="shared" si="13"/>
        <v>113.4705</v>
      </c>
      <c r="E64" s="55">
        <v>1</v>
      </c>
      <c r="F64" s="44">
        <f t="shared" si="14"/>
        <v>113.4705</v>
      </c>
    </row>
    <row r="65" spans="1:6" s="96" customFormat="1" ht="18">
      <c r="A65" s="39" t="s">
        <v>28</v>
      </c>
      <c r="B65" s="40">
        <f>B16</f>
        <v>0.0321</v>
      </c>
      <c r="C65" s="41">
        <f>C55</f>
        <v>911.26</v>
      </c>
      <c r="D65" s="42">
        <f t="shared" si="13"/>
        <v>29.251445999999998</v>
      </c>
      <c r="E65" s="55">
        <v>1</v>
      </c>
      <c r="F65" s="44">
        <f t="shared" si="14"/>
        <v>29.251445999999998</v>
      </c>
    </row>
    <row r="66" spans="1:6" s="96" customFormat="1" ht="18">
      <c r="A66" s="39" t="s">
        <v>29</v>
      </c>
      <c r="B66" s="40">
        <f>B17</f>
        <v>78</v>
      </c>
      <c r="C66" s="41">
        <f>C56</f>
        <v>3.37</v>
      </c>
      <c r="D66" s="42">
        <f t="shared" si="13"/>
        <v>262.86</v>
      </c>
      <c r="E66" s="54">
        <v>0.9</v>
      </c>
      <c r="F66" s="44">
        <f t="shared" si="14"/>
        <v>236.574</v>
      </c>
    </row>
    <row r="67" spans="1:6" s="96" customFormat="1" ht="18">
      <c r="A67" s="47" t="s">
        <v>11</v>
      </c>
      <c r="B67" s="48"/>
      <c r="C67" s="49"/>
      <c r="D67" s="50">
        <f>SUM(D61:D66)+0.01</f>
        <v>1068.4307071120782</v>
      </c>
      <c r="E67" s="56"/>
      <c r="F67" s="57">
        <f>SUM(F61:F66)</f>
        <v>910.1827718760392</v>
      </c>
    </row>
    <row r="68" spans="1:6" s="96" customFormat="1" ht="18">
      <c r="A68" s="65"/>
      <c r="B68" s="66"/>
      <c r="C68" s="52"/>
      <c r="D68" s="67"/>
      <c r="E68" s="68"/>
      <c r="F68" s="69"/>
    </row>
    <row r="69" spans="1:6" s="96" customFormat="1" ht="18">
      <c r="A69" s="117" t="s">
        <v>55</v>
      </c>
      <c r="B69" s="118"/>
      <c r="C69" s="118"/>
      <c r="D69" s="118"/>
      <c r="E69" s="118"/>
      <c r="F69" s="119"/>
    </row>
    <row r="70" spans="1:6" s="96" customFormat="1" ht="18">
      <c r="A70" s="39" t="s">
        <v>9</v>
      </c>
      <c r="B70" s="122">
        <v>530</v>
      </c>
      <c r="C70" s="123"/>
      <c r="D70" s="123"/>
      <c r="E70" s="123"/>
      <c r="F70" s="126"/>
    </row>
    <row r="71" spans="1:6" s="96" customFormat="1" ht="18">
      <c r="A71" s="39" t="s">
        <v>24</v>
      </c>
      <c r="B71" s="40">
        <f>(886.818+160.971)*1.8/12/8863*6</f>
        <v>0.10639852194516529</v>
      </c>
      <c r="C71" s="41">
        <f aca="true" t="shared" si="15" ref="C71:C76">C61</f>
        <v>2578.72</v>
      </c>
      <c r="D71" s="42">
        <f aca="true" t="shared" si="16" ref="D71:D76">B71*C71</f>
        <v>274.3719965104366</v>
      </c>
      <c r="E71" s="54">
        <v>0.5</v>
      </c>
      <c r="F71" s="44">
        <f aca="true" t="shared" si="17" ref="F71:F76">D71*E71</f>
        <v>137.1859982552183</v>
      </c>
    </row>
    <row r="72" spans="1:6" s="96" customFormat="1" ht="18">
      <c r="A72" s="39" t="s">
        <v>25</v>
      </c>
      <c r="B72" s="40">
        <f>B62</f>
        <v>1.54</v>
      </c>
      <c r="C72" s="41">
        <f t="shared" si="15"/>
        <v>197.63791600000002</v>
      </c>
      <c r="D72" s="42">
        <f t="shared" si="16"/>
        <v>304.36239064000006</v>
      </c>
      <c r="E72" s="55">
        <v>1</v>
      </c>
      <c r="F72" s="44">
        <f t="shared" si="17"/>
        <v>304.36239064000006</v>
      </c>
    </row>
    <row r="73" spans="1:6" s="96" customFormat="1" ht="18">
      <c r="A73" s="39" t="s">
        <v>26</v>
      </c>
      <c r="B73" s="40">
        <f>B63</f>
        <v>2.75</v>
      </c>
      <c r="C73" s="41">
        <f t="shared" si="15"/>
        <v>34.39</v>
      </c>
      <c r="D73" s="42">
        <f t="shared" si="16"/>
        <v>94.5725</v>
      </c>
      <c r="E73" s="55">
        <v>1</v>
      </c>
      <c r="F73" s="44">
        <f t="shared" si="17"/>
        <v>94.5725</v>
      </c>
    </row>
    <row r="74" spans="1:6" s="96" customFormat="1" ht="18">
      <c r="A74" s="39" t="s">
        <v>27</v>
      </c>
      <c r="B74" s="40">
        <f>B64</f>
        <v>4.29</v>
      </c>
      <c r="C74" s="41">
        <f t="shared" si="15"/>
        <v>26.45</v>
      </c>
      <c r="D74" s="42">
        <f t="shared" si="16"/>
        <v>113.4705</v>
      </c>
      <c r="E74" s="55">
        <v>1</v>
      </c>
      <c r="F74" s="44">
        <f t="shared" si="17"/>
        <v>113.4705</v>
      </c>
    </row>
    <row r="75" spans="1:6" s="96" customFormat="1" ht="18">
      <c r="A75" s="39" t="s">
        <v>28</v>
      </c>
      <c r="B75" s="40">
        <f>B16</f>
        <v>0.0321</v>
      </c>
      <c r="C75" s="41">
        <f t="shared" si="15"/>
        <v>911.26</v>
      </c>
      <c r="D75" s="42">
        <f t="shared" si="16"/>
        <v>29.251445999999998</v>
      </c>
      <c r="E75" s="55">
        <v>1</v>
      </c>
      <c r="F75" s="44">
        <f t="shared" si="17"/>
        <v>29.251445999999998</v>
      </c>
    </row>
    <row r="76" spans="1:6" s="96" customFormat="1" ht="18">
      <c r="A76" s="39" t="s">
        <v>29</v>
      </c>
      <c r="B76" s="40">
        <f>B17</f>
        <v>78</v>
      </c>
      <c r="C76" s="41">
        <f t="shared" si="15"/>
        <v>3.37</v>
      </c>
      <c r="D76" s="42">
        <f t="shared" si="16"/>
        <v>262.86</v>
      </c>
      <c r="E76" s="54">
        <v>0.9</v>
      </c>
      <c r="F76" s="44">
        <f t="shared" si="17"/>
        <v>236.574</v>
      </c>
    </row>
    <row r="77" spans="1:6" s="96" customFormat="1" ht="18">
      <c r="A77" s="47" t="s">
        <v>11</v>
      </c>
      <c r="B77" s="48"/>
      <c r="C77" s="49"/>
      <c r="D77" s="50">
        <f>SUM(D71:D76)+0.01</f>
        <v>1078.8988331504368</v>
      </c>
      <c r="E77" s="56"/>
      <c r="F77" s="57">
        <f>SUM(F71:F76)</f>
        <v>915.4168348952185</v>
      </c>
    </row>
    <row r="78" spans="1:6" s="96" customFormat="1" ht="18">
      <c r="A78" s="65"/>
      <c r="B78" s="66"/>
      <c r="C78" s="52"/>
      <c r="D78" s="67"/>
      <c r="E78" s="68"/>
      <c r="F78" s="71"/>
    </row>
    <row r="79" spans="1:6" s="34" customFormat="1" ht="42" customHeight="1">
      <c r="A79" s="116" t="s">
        <v>31</v>
      </c>
      <c r="B79" s="116"/>
      <c r="C79" s="116"/>
      <c r="D79" s="116"/>
      <c r="E79" s="116"/>
      <c r="F79" s="116"/>
    </row>
    <row r="80" spans="1:6" s="34" customFormat="1" ht="73.5" customHeight="1">
      <c r="A80" s="116" t="s">
        <v>56</v>
      </c>
      <c r="B80" s="116"/>
      <c r="C80" s="116"/>
      <c r="D80" s="116"/>
      <c r="E80" s="116"/>
      <c r="F80" s="116"/>
    </row>
    <row r="81" spans="1:6" s="34" customFormat="1" ht="22.5" customHeight="1">
      <c r="A81" s="35"/>
      <c r="B81" s="35"/>
      <c r="C81" s="35"/>
      <c r="D81" s="35"/>
      <c r="E81" s="35"/>
      <c r="F81" s="35"/>
    </row>
    <row r="82" spans="1:6" s="34" customFormat="1" ht="23.25">
      <c r="A82" s="72" t="s">
        <v>18</v>
      </c>
      <c r="B82" s="72"/>
      <c r="C82" s="73"/>
      <c r="D82" s="74"/>
      <c r="E82" s="74"/>
      <c r="F82" s="75"/>
    </row>
    <row r="83" spans="1:6" s="34" customFormat="1" ht="23.25">
      <c r="A83" s="76" t="s">
        <v>19</v>
      </c>
      <c r="B83" s="75"/>
      <c r="C83" s="75"/>
      <c r="D83" s="75"/>
      <c r="E83" s="72" t="s">
        <v>20</v>
      </c>
      <c r="F83" s="75"/>
    </row>
    <row r="84" s="34" customFormat="1" ht="18">
      <c r="C84" s="38"/>
    </row>
    <row r="85" s="34" customFormat="1" ht="18">
      <c r="C85" s="38"/>
    </row>
    <row r="86" s="34" customFormat="1" ht="18">
      <c r="F86" s="77"/>
    </row>
    <row r="87" s="34" customFormat="1" ht="18">
      <c r="C87" s="38"/>
    </row>
    <row r="88" s="34" customFormat="1" ht="18">
      <c r="C88" s="38"/>
    </row>
    <row r="89" s="34" customFormat="1" ht="18">
      <c r="C89" s="38"/>
    </row>
    <row r="90" s="34" customFormat="1" ht="18">
      <c r="C90" s="38"/>
    </row>
    <row r="91" s="34" customFormat="1" ht="18">
      <c r="C91" s="38"/>
    </row>
    <row r="92" s="34" customFormat="1" ht="18">
      <c r="C92" s="38"/>
    </row>
    <row r="93" s="34" customFormat="1" ht="18">
      <c r="C93" s="38"/>
    </row>
    <row r="94" s="34" customFormat="1" ht="18">
      <c r="C94" s="38"/>
    </row>
    <row r="95" s="34" customFormat="1" ht="18">
      <c r="C95" s="38"/>
    </row>
    <row r="96" s="34" customFormat="1" ht="18">
      <c r="C96" s="38"/>
    </row>
  </sheetData>
  <sheetProtection/>
  <mergeCells count="19">
    <mergeCell ref="A80:F80"/>
    <mergeCell ref="B50:F50"/>
    <mergeCell ref="A59:F59"/>
    <mergeCell ref="B60:F60"/>
    <mergeCell ref="A69:F69"/>
    <mergeCell ref="B70:F70"/>
    <mergeCell ref="A79:F79"/>
    <mergeCell ref="A49:F49"/>
    <mergeCell ref="A6:F6"/>
    <mergeCell ref="A7:F7"/>
    <mergeCell ref="A10:F10"/>
    <mergeCell ref="B11:F11"/>
    <mergeCell ref="A19:F19"/>
    <mergeCell ref="B20:F20"/>
    <mergeCell ref="A29:F29"/>
    <mergeCell ref="B30:F30"/>
    <mergeCell ref="A39:F39"/>
    <mergeCell ref="B40:F40"/>
    <mergeCell ref="A48:D48"/>
  </mergeCells>
  <printOptions/>
  <pageMargins left="0.7" right="0.7" top="0.75" bottom="0.75" header="0.3" footer="0.3"/>
  <pageSetup horizontalDpi="600" verticalDpi="600" orientation="portrait" paperSize="9" scale="46" r:id="rId3"/>
  <rowBreaks count="1" manualBreakCount="1">
    <brk id="83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view="pageBreakPreview" zoomScaleSheetLayoutView="100" zoomScalePageLayoutView="0" workbookViewId="0" topLeftCell="B1">
      <selection activeCell="B53" sqref="B53:E53"/>
    </sheetView>
  </sheetViews>
  <sheetFormatPr defaultColWidth="17.421875" defaultRowHeight="15" outlineLevelRow="1"/>
  <cols>
    <col min="1" max="1" width="6.8515625" style="78" customWidth="1"/>
    <col min="2" max="2" width="55.7109375" style="79" customWidth="1"/>
    <col min="3" max="3" width="17.421875" style="88" customWidth="1"/>
    <col min="4" max="4" width="18.00390625" style="79" customWidth="1"/>
    <col min="5" max="5" width="20.140625" style="79" customWidth="1"/>
    <col min="6" max="6" width="19.57421875" style="79" customWidth="1"/>
    <col min="7" max="7" width="26.00390625" style="79" customWidth="1"/>
    <col min="8" max="8" width="20.7109375" style="79" hidden="1" customWidth="1"/>
    <col min="9" max="9" width="22.8515625" style="79" hidden="1" customWidth="1"/>
    <col min="10" max="16384" width="17.421875" style="79" customWidth="1"/>
  </cols>
  <sheetData>
    <row r="1" spans="1:3" ht="16.5" outlineLevel="1">
      <c r="A1" s="90"/>
      <c r="C1" s="79" t="s">
        <v>57</v>
      </c>
    </row>
    <row r="2" spans="1:3" ht="16.5" outlineLevel="1">
      <c r="A2" s="90"/>
      <c r="C2" s="79" t="s">
        <v>0</v>
      </c>
    </row>
    <row r="3" spans="1:3" ht="16.5" outlineLevel="1">
      <c r="A3" s="90"/>
      <c r="C3" s="79" t="s">
        <v>1</v>
      </c>
    </row>
    <row r="4" spans="1:3" ht="15" customHeight="1" outlineLevel="1">
      <c r="A4" s="90"/>
      <c r="C4" s="79" t="s">
        <v>2</v>
      </c>
    </row>
    <row r="5" spans="1:9" s="78" customFormat="1" ht="109.5" customHeight="1">
      <c r="A5" s="90"/>
      <c r="B5" s="131" t="s">
        <v>58</v>
      </c>
      <c r="C5" s="131"/>
      <c r="D5" s="131"/>
      <c r="E5" s="131"/>
      <c r="F5" s="131"/>
      <c r="G5" s="131"/>
      <c r="H5" s="131"/>
      <c r="I5" s="131"/>
    </row>
    <row r="6" spans="1:3" s="78" customFormat="1" ht="22.5" customHeight="1">
      <c r="A6" s="90"/>
      <c r="C6" s="80"/>
    </row>
    <row r="7" spans="1:5" s="78" customFormat="1" ht="31.5" customHeight="1">
      <c r="A7" s="90">
        <v>1</v>
      </c>
      <c r="B7" s="132" t="s">
        <v>36</v>
      </c>
      <c r="C7" s="132"/>
      <c r="D7" s="132"/>
      <c r="E7" s="132"/>
    </row>
    <row r="8" spans="1:5" s="78" customFormat="1" ht="12.75" customHeight="1">
      <c r="A8" s="90"/>
      <c r="B8" s="99"/>
      <c r="C8" s="99"/>
      <c r="D8" s="99"/>
      <c r="E8" s="99"/>
    </row>
    <row r="9" spans="1:7" s="80" customFormat="1" ht="16.5" customHeight="1">
      <c r="A9" s="91">
        <v>2</v>
      </c>
      <c r="B9" s="130" t="s">
        <v>38</v>
      </c>
      <c r="C9" s="130"/>
      <c r="D9" s="130"/>
      <c r="E9" s="130"/>
      <c r="F9" s="81" t="s">
        <v>32</v>
      </c>
      <c r="G9" s="78"/>
    </row>
    <row r="10" spans="1:5" s="78" customFormat="1" ht="13.5" customHeight="1">
      <c r="A10" s="90"/>
      <c r="B10" s="92"/>
      <c r="C10" s="93"/>
      <c r="D10" s="92"/>
      <c r="E10" s="92"/>
    </row>
    <row r="11" spans="1:5" s="78" customFormat="1" ht="66.75" customHeight="1">
      <c r="A11" s="90">
        <v>3</v>
      </c>
      <c r="B11" s="130" t="s">
        <v>59</v>
      </c>
      <c r="C11" s="130"/>
      <c r="D11" s="130"/>
      <c r="E11" s="130"/>
    </row>
    <row r="12" spans="1:5" s="78" customFormat="1" ht="13.5" customHeight="1">
      <c r="A12" s="90"/>
      <c r="B12" s="92"/>
      <c r="C12" s="93"/>
      <c r="D12" s="92"/>
      <c r="E12" s="92"/>
    </row>
    <row r="13" spans="1:9" s="78" customFormat="1" ht="51" customHeight="1">
      <c r="A13" s="90">
        <v>4</v>
      </c>
      <c r="B13" s="130" t="s">
        <v>39</v>
      </c>
      <c r="C13" s="130"/>
      <c r="D13" s="130"/>
      <c r="E13" s="130"/>
      <c r="F13" s="82"/>
      <c r="G13" s="82"/>
      <c r="H13" s="82"/>
      <c r="I13" s="82"/>
    </row>
    <row r="14" spans="1:9" s="78" customFormat="1" ht="16.5">
      <c r="A14" s="90"/>
      <c r="B14" s="94"/>
      <c r="C14" s="94"/>
      <c r="D14" s="94"/>
      <c r="E14" s="94"/>
      <c r="F14" s="83"/>
      <c r="G14" s="83"/>
      <c r="H14" s="83"/>
      <c r="I14" s="83"/>
    </row>
    <row r="15" spans="1:9" s="78" customFormat="1" ht="56.25" customHeight="1">
      <c r="A15" s="90">
        <v>5</v>
      </c>
      <c r="B15" s="130" t="s">
        <v>60</v>
      </c>
      <c r="C15" s="130"/>
      <c r="D15" s="130"/>
      <c r="E15" s="130"/>
      <c r="F15" s="83"/>
      <c r="G15" s="83"/>
      <c r="H15" s="83"/>
      <c r="I15" s="83"/>
    </row>
    <row r="16" spans="1:9" s="78" customFormat="1" ht="16.5">
      <c r="A16" s="90"/>
      <c r="B16" s="94"/>
      <c r="C16" s="94"/>
      <c r="D16" s="94"/>
      <c r="E16" s="94"/>
      <c r="F16" s="83"/>
      <c r="G16" s="83"/>
      <c r="H16" s="83"/>
      <c r="I16" s="83"/>
    </row>
    <row r="17" spans="1:9" s="78" customFormat="1" ht="75.75" customHeight="1">
      <c r="A17" s="90">
        <v>6</v>
      </c>
      <c r="B17" s="130" t="s">
        <v>61</v>
      </c>
      <c r="C17" s="130"/>
      <c r="D17" s="130"/>
      <c r="E17" s="130"/>
      <c r="F17" s="83"/>
      <c r="G17" s="83"/>
      <c r="H17" s="83"/>
      <c r="I17" s="83"/>
    </row>
    <row r="18" spans="1:9" s="78" customFormat="1" ht="16.5">
      <c r="A18" s="90"/>
      <c r="B18" s="94"/>
      <c r="C18" s="94"/>
      <c r="D18" s="94"/>
      <c r="E18" s="94"/>
      <c r="F18" s="83"/>
      <c r="G18" s="83"/>
      <c r="H18" s="83"/>
      <c r="I18" s="83"/>
    </row>
    <row r="19" spans="1:15" s="78" customFormat="1" ht="52.5" customHeight="1">
      <c r="A19" s="90">
        <v>7</v>
      </c>
      <c r="B19" s="130" t="s">
        <v>62</v>
      </c>
      <c r="C19" s="130"/>
      <c r="D19" s="130"/>
      <c r="E19" s="130"/>
      <c r="F19" s="82"/>
      <c r="G19" s="82"/>
      <c r="H19" s="82"/>
      <c r="I19" s="82"/>
      <c r="J19" s="133"/>
      <c r="K19" s="133"/>
      <c r="L19" s="133"/>
      <c r="M19" s="133"/>
      <c r="N19" s="133"/>
      <c r="O19" s="133"/>
    </row>
    <row r="20" spans="1:9" s="78" customFormat="1" ht="16.5">
      <c r="A20" s="90"/>
      <c r="B20" s="94"/>
      <c r="C20" s="94"/>
      <c r="D20" s="94"/>
      <c r="E20" s="94"/>
      <c r="F20" s="83"/>
      <c r="G20" s="83"/>
      <c r="H20" s="83"/>
      <c r="I20" s="83"/>
    </row>
    <row r="21" spans="1:9" s="78" customFormat="1" ht="60.75" customHeight="1">
      <c r="A21" s="90">
        <v>8</v>
      </c>
      <c r="B21" s="130" t="s">
        <v>63</v>
      </c>
      <c r="C21" s="130"/>
      <c r="D21" s="130"/>
      <c r="E21" s="130"/>
      <c r="F21" s="100"/>
      <c r="G21" s="83"/>
      <c r="H21" s="83"/>
      <c r="I21" s="83"/>
    </row>
    <row r="22" spans="1:9" s="78" customFormat="1" ht="21" customHeight="1">
      <c r="A22" s="90"/>
      <c r="B22" s="97"/>
      <c r="C22" s="97"/>
      <c r="D22" s="97"/>
      <c r="E22" s="97"/>
      <c r="F22" s="100"/>
      <c r="G22" s="83"/>
      <c r="H22" s="83"/>
      <c r="I22" s="83"/>
    </row>
    <row r="23" spans="1:9" s="78" customFormat="1" ht="72.75" customHeight="1">
      <c r="A23" s="90">
        <v>9</v>
      </c>
      <c r="B23" s="130" t="s">
        <v>40</v>
      </c>
      <c r="C23" s="130"/>
      <c r="D23" s="130"/>
      <c r="E23" s="130"/>
      <c r="F23" s="83"/>
      <c r="G23" s="83"/>
      <c r="H23" s="83"/>
      <c r="I23" s="83"/>
    </row>
    <row r="24" spans="1:9" s="78" customFormat="1" ht="16.5">
      <c r="A24" s="90"/>
      <c r="B24" s="95"/>
      <c r="C24" s="94"/>
      <c r="D24" s="94"/>
      <c r="E24" s="94"/>
      <c r="F24" s="83"/>
      <c r="G24" s="83"/>
      <c r="H24" s="83"/>
      <c r="I24" s="83"/>
    </row>
    <row r="25" spans="1:9" s="78" customFormat="1" ht="35.25" customHeight="1">
      <c r="A25" s="90">
        <v>10</v>
      </c>
      <c r="B25" s="132" t="s">
        <v>64</v>
      </c>
      <c r="C25" s="132"/>
      <c r="D25" s="132"/>
      <c r="E25" s="132"/>
      <c r="F25" s="82"/>
      <c r="G25" s="84"/>
      <c r="H25" s="82"/>
      <c r="I25" s="82"/>
    </row>
    <row r="26" spans="1:9" s="78" customFormat="1" ht="16.5">
      <c r="A26" s="90"/>
      <c r="B26" s="94"/>
      <c r="C26" s="94"/>
      <c r="D26" s="94"/>
      <c r="E26" s="94"/>
      <c r="F26" s="83"/>
      <c r="G26" s="85"/>
      <c r="H26" s="83"/>
      <c r="I26" s="83"/>
    </row>
    <row r="27" spans="1:7" s="78" customFormat="1" ht="38.25" customHeight="1">
      <c r="A27" s="90">
        <v>11</v>
      </c>
      <c r="B27" s="130" t="s">
        <v>37</v>
      </c>
      <c r="C27" s="130"/>
      <c r="D27" s="130"/>
      <c r="E27" s="130"/>
      <c r="F27" s="82"/>
      <c r="G27" s="84"/>
    </row>
    <row r="28" spans="1:9" s="78" customFormat="1" ht="16.5">
      <c r="A28" s="90"/>
      <c r="B28" s="99"/>
      <c r="C28" s="99"/>
      <c r="D28" s="99"/>
      <c r="E28" s="99"/>
      <c r="F28" s="86"/>
      <c r="G28" s="84"/>
      <c r="H28" s="86"/>
      <c r="I28" s="86"/>
    </row>
    <row r="29" spans="1:9" s="78" customFormat="1" ht="54" customHeight="1">
      <c r="A29" s="90">
        <v>12</v>
      </c>
      <c r="B29" s="132" t="s">
        <v>41</v>
      </c>
      <c r="C29" s="135"/>
      <c r="D29" s="135"/>
      <c r="E29" s="135"/>
      <c r="F29" s="86"/>
      <c r="G29" s="84"/>
      <c r="H29" s="86"/>
      <c r="I29" s="86"/>
    </row>
    <row r="30" spans="1:9" s="78" customFormat="1" ht="16.5">
      <c r="A30" s="90"/>
      <c r="B30" s="92"/>
      <c r="C30" s="92"/>
      <c r="D30" s="92"/>
      <c r="E30" s="92"/>
      <c r="F30" s="86"/>
      <c r="G30" s="84"/>
      <c r="H30" s="86"/>
      <c r="I30" s="86"/>
    </row>
    <row r="31" spans="1:8" s="78" customFormat="1" ht="38.25" customHeight="1">
      <c r="A31" s="90">
        <v>13</v>
      </c>
      <c r="B31" s="130" t="s">
        <v>42</v>
      </c>
      <c r="C31" s="130"/>
      <c r="D31" s="130"/>
      <c r="E31" s="130"/>
      <c r="F31" s="82"/>
      <c r="G31" s="84"/>
      <c r="H31" s="82"/>
    </row>
    <row r="32" spans="1:9" s="78" customFormat="1" ht="16.5">
      <c r="A32" s="90"/>
      <c r="B32" s="92"/>
      <c r="C32" s="92"/>
      <c r="D32" s="92"/>
      <c r="E32" s="92"/>
      <c r="F32" s="86"/>
      <c r="G32" s="85"/>
      <c r="H32" s="86"/>
      <c r="I32" s="86"/>
    </row>
    <row r="33" spans="1:8" s="78" customFormat="1" ht="54" customHeight="1">
      <c r="A33" s="90">
        <v>14</v>
      </c>
      <c r="B33" s="130" t="s">
        <v>43</v>
      </c>
      <c r="C33" s="130"/>
      <c r="D33" s="130"/>
      <c r="E33" s="130"/>
      <c r="F33" s="82"/>
      <c r="G33" s="84"/>
      <c r="H33" s="82"/>
    </row>
    <row r="34" spans="1:9" s="78" customFormat="1" ht="16.5">
      <c r="A34" s="90"/>
      <c r="B34" s="92"/>
      <c r="C34" s="92"/>
      <c r="D34" s="92"/>
      <c r="E34" s="92"/>
      <c r="F34" s="86"/>
      <c r="G34" s="85"/>
      <c r="H34" s="86"/>
      <c r="I34" s="86"/>
    </row>
    <row r="35" spans="1:9" s="78" customFormat="1" ht="102" customHeight="1">
      <c r="A35" s="90">
        <v>15</v>
      </c>
      <c r="B35" s="130" t="s">
        <v>44</v>
      </c>
      <c r="C35" s="130"/>
      <c r="D35" s="130"/>
      <c r="E35" s="130"/>
      <c r="F35" s="82"/>
      <c r="G35" s="87"/>
      <c r="H35" s="82"/>
      <c r="I35" s="82"/>
    </row>
    <row r="36" spans="1:9" s="78" customFormat="1" ht="18.75">
      <c r="A36" s="90"/>
      <c r="B36" s="94"/>
      <c r="C36" s="94"/>
      <c r="D36" s="94"/>
      <c r="E36" s="94"/>
      <c r="F36" s="82"/>
      <c r="G36" s="87"/>
      <c r="H36" s="82"/>
      <c r="I36" s="82"/>
    </row>
    <row r="37" spans="1:9" s="78" customFormat="1" ht="87" customHeight="1">
      <c r="A37" s="90">
        <v>16</v>
      </c>
      <c r="B37" s="130" t="s">
        <v>65</v>
      </c>
      <c r="C37" s="130"/>
      <c r="D37" s="130"/>
      <c r="E37" s="130"/>
      <c r="F37" s="82"/>
      <c r="G37" s="87"/>
      <c r="H37" s="82"/>
      <c r="I37" s="82"/>
    </row>
    <row r="38" spans="1:9" s="78" customFormat="1" ht="18.75">
      <c r="A38" s="90"/>
      <c r="B38" s="92"/>
      <c r="C38" s="92"/>
      <c r="D38" s="92"/>
      <c r="E38" s="92"/>
      <c r="F38" s="86"/>
      <c r="G38" s="87"/>
      <c r="H38" s="86"/>
      <c r="I38" s="86"/>
    </row>
    <row r="39" spans="1:9" s="78" customFormat="1" ht="33" customHeight="1">
      <c r="A39" s="90">
        <v>17</v>
      </c>
      <c r="B39" s="130" t="s">
        <v>66</v>
      </c>
      <c r="C39" s="130"/>
      <c r="D39" s="130"/>
      <c r="E39" s="130"/>
      <c r="F39" s="82"/>
      <c r="G39" s="87"/>
      <c r="H39" s="82"/>
      <c r="I39" s="82"/>
    </row>
    <row r="40" spans="1:9" s="78" customFormat="1" ht="16.5">
      <c r="A40" s="90"/>
      <c r="B40" s="92"/>
      <c r="C40" s="92"/>
      <c r="D40" s="92"/>
      <c r="E40" s="92"/>
      <c r="F40" s="86"/>
      <c r="G40" s="84"/>
      <c r="H40" s="86"/>
      <c r="I40" s="86"/>
    </row>
    <row r="41" spans="1:9" s="78" customFormat="1" ht="53.25" customHeight="1">
      <c r="A41" s="90">
        <v>18</v>
      </c>
      <c r="B41" s="130" t="s">
        <v>67</v>
      </c>
      <c r="C41" s="130"/>
      <c r="D41" s="130"/>
      <c r="E41" s="130"/>
      <c r="F41" s="82"/>
      <c r="G41" s="84"/>
      <c r="H41" s="82"/>
      <c r="I41" s="82"/>
    </row>
    <row r="42" spans="1:7" s="78" customFormat="1" ht="19.5" customHeight="1">
      <c r="A42" s="90"/>
      <c r="B42" s="92"/>
      <c r="C42" s="92"/>
      <c r="D42" s="92"/>
      <c r="E42" s="92"/>
      <c r="G42" s="84"/>
    </row>
    <row r="43" spans="1:5" s="78" customFormat="1" ht="33.75" customHeight="1">
      <c r="A43" s="90">
        <v>19</v>
      </c>
      <c r="B43" s="130" t="s">
        <v>68</v>
      </c>
      <c r="C43" s="130"/>
      <c r="D43" s="130"/>
      <c r="E43" s="130"/>
    </row>
    <row r="44" spans="1:5" s="78" customFormat="1" ht="16.5">
      <c r="A44" s="90"/>
      <c r="B44" s="92"/>
      <c r="C44" s="93"/>
      <c r="D44" s="92"/>
      <c r="E44" s="92"/>
    </row>
    <row r="45" spans="1:9" s="78" customFormat="1" ht="120" customHeight="1">
      <c r="A45" s="90">
        <v>20</v>
      </c>
      <c r="B45" s="130" t="s">
        <v>69</v>
      </c>
      <c r="C45" s="130"/>
      <c r="D45" s="130"/>
      <c r="E45" s="130"/>
      <c r="F45" s="82"/>
      <c r="G45" s="82"/>
      <c r="H45" s="82"/>
      <c r="I45" s="82"/>
    </row>
    <row r="46" spans="1:5" s="78" customFormat="1" ht="16.5">
      <c r="A46" s="90"/>
      <c r="B46" s="92"/>
      <c r="C46" s="93"/>
      <c r="D46" s="92"/>
      <c r="E46" s="92"/>
    </row>
    <row r="47" spans="1:9" s="78" customFormat="1" ht="36.75" customHeight="1">
      <c r="A47" s="90">
        <v>21</v>
      </c>
      <c r="B47" s="130" t="s">
        <v>70</v>
      </c>
      <c r="C47" s="130"/>
      <c r="D47" s="130"/>
      <c r="E47" s="130"/>
      <c r="F47" s="82"/>
      <c r="G47" s="82"/>
      <c r="H47" s="82"/>
      <c r="I47" s="82"/>
    </row>
    <row r="48" spans="1:5" s="78" customFormat="1" ht="16.5">
      <c r="A48" s="90"/>
      <c r="B48" s="92"/>
      <c r="C48" s="93"/>
      <c r="D48" s="92"/>
      <c r="E48" s="92"/>
    </row>
    <row r="49" spans="1:9" s="78" customFormat="1" ht="90" customHeight="1">
      <c r="A49" s="90">
        <v>22</v>
      </c>
      <c r="B49" s="134" t="s">
        <v>71</v>
      </c>
      <c r="C49" s="134"/>
      <c r="D49" s="134"/>
      <c r="E49" s="134"/>
      <c r="F49" s="82"/>
      <c r="G49" s="84"/>
      <c r="H49" s="82"/>
      <c r="I49" s="82"/>
    </row>
    <row r="50" spans="1:7" s="78" customFormat="1" ht="16.5">
      <c r="A50" s="90"/>
      <c r="B50" s="101"/>
      <c r="C50" s="102"/>
      <c r="D50" s="101"/>
      <c r="E50" s="101"/>
      <c r="G50" s="85"/>
    </row>
    <row r="51" spans="1:7" s="78" customFormat="1" ht="66" customHeight="1">
      <c r="A51" s="90">
        <v>23</v>
      </c>
      <c r="B51" s="130" t="s">
        <v>33</v>
      </c>
      <c r="C51" s="130"/>
      <c r="D51" s="130"/>
      <c r="E51" s="130"/>
      <c r="G51" s="84"/>
    </row>
    <row r="52" spans="1:7" s="78" customFormat="1" ht="16.5">
      <c r="A52" s="90"/>
      <c r="B52" s="90"/>
      <c r="C52" s="91"/>
      <c r="D52" s="90"/>
      <c r="E52" s="90"/>
      <c r="G52" s="84"/>
    </row>
    <row r="53" spans="1:7" s="78" customFormat="1" ht="57" customHeight="1">
      <c r="A53" s="90">
        <v>24</v>
      </c>
      <c r="B53" s="130" t="s">
        <v>72</v>
      </c>
      <c r="C53" s="130"/>
      <c r="D53" s="130"/>
      <c r="E53" s="130"/>
      <c r="G53" s="85"/>
    </row>
    <row r="54" spans="1:7" s="78" customFormat="1" ht="16.5">
      <c r="A54" s="90"/>
      <c r="B54" s="101"/>
      <c r="C54" s="102"/>
      <c r="D54" s="101"/>
      <c r="E54" s="101"/>
      <c r="G54" s="84"/>
    </row>
    <row r="55" spans="1:5" s="78" customFormat="1" ht="46.5" customHeight="1">
      <c r="A55" s="90">
        <v>25</v>
      </c>
      <c r="B55" s="130" t="s">
        <v>34</v>
      </c>
      <c r="C55" s="130"/>
      <c r="D55" s="130"/>
      <c r="E55" s="130"/>
    </row>
    <row r="56" spans="1:5" s="78" customFormat="1" ht="16.5">
      <c r="A56" s="90"/>
      <c r="B56" s="90"/>
      <c r="C56" s="91"/>
      <c r="D56" s="90"/>
      <c r="E56" s="90"/>
    </row>
    <row r="57" spans="1:7" s="78" customFormat="1" ht="32.25" customHeight="1">
      <c r="A57" s="90"/>
      <c r="G57" s="84"/>
    </row>
    <row r="58" spans="1:7" s="78" customFormat="1" ht="16.5">
      <c r="A58" s="90"/>
      <c r="B58" s="90"/>
      <c r="C58" s="91"/>
      <c r="D58" s="90"/>
      <c r="E58" s="90"/>
      <c r="G58" s="85"/>
    </row>
    <row r="59" spans="3:7" s="78" customFormat="1" ht="16.5">
      <c r="C59" s="80"/>
      <c r="G59" s="84"/>
    </row>
    <row r="60" spans="3:7" s="78" customFormat="1" ht="16.5">
      <c r="C60" s="80"/>
      <c r="G60" s="84"/>
    </row>
    <row r="61" spans="3:7" s="78" customFormat="1" ht="16.5">
      <c r="C61" s="80"/>
      <c r="G61" s="85"/>
    </row>
    <row r="62" spans="3:7" s="78" customFormat="1" ht="16.5">
      <c r="C62" s="80"/>
      <c r="G62" s="84"/>
    </row>
    <row r="63" spans="3:7" s="78" customFormat="1" ht="16.5">
      <c r="C63" s="80"/>
      <c r="G63" s="84"/>
    </row>
    <row r="64" ht="16.5">
      <c r="G64" s="84"/>
    </row>
    <row r="65" ht="16.5">
      <c r="B65" s="89"/>
    </row>
  </sheetData>
  <sheetProtection/>
  <mergeCells count="27">
    <mergeCell ref="B53:E53"/>
    <mergeCell ref="B55:E55"/>
    <mergeCell ref="B25:E25"/>
    <mergeCell ref="B41:E41"/>
    <mergeCell ref="B43:E43"/>
    <mergeCell ref="B45:E45"/>
    <mergeCell ref="B47:E47"/>
    <mergeCell ref="B49:E49"/>
    <mergeCell ref="B51:E51"/>
    <mergeCell ref="B39:E39"/>
    <mergeCell ref="B27:E27"/>
    <mergeCell ref="B31:E31"/>
    <mergeCell ref="B33:E33"/>
    <mergeCell ref="B35:E35"/>
    <mergeCell ref="B37:E37"/>
    <mergeCell ref="B29:E29"/>
    <mergeCell ref="B17:E17"/>
    <mergeCell ref="B19:E19"/>
    <mergeCell ref="J19:O19"/>
    <mergeCell ref="B21:E21"/>
    <mergeCell ref="B23:E23"/>
    <mergeCell ref="B15:E15"/>
    <mergeCell ref="B5:I5"/>
    <mergeCell ref="B7:E7"/>
    <mergeCell ref="B9:E9"/>
    <mergeCell ref="B11:E11"/>
    <mergeCell ref="B13:E13"/>
  </mergeCells>
  <printOptions/>
  <pageMargins left="0.7" right="0.7" top="0.75" bottom="0.75" header="0.3" footer="0.3"/>
  <pageSetup fitToHeight="0" fitToWidth="1" horizontalDpi="600" verticalDpi="600" orientation="portrait" paperSize="9" scale="74" r:id="rId3"/>
  <rowBreaks count="1" manualBreakCount="1">
    <brk id="30" max="4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2023-03-10T19:08:34Z</dcterms:modified>
  <cp:category/>
  <cp:version/>
  <cp:contentType/>
  <cp:contentStatus/>
</cp:coreProperties>
</file>